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1"/>
  </bookViews>
  <sheets>
    <sheet name="2019-rozpočet podrobný" sheetId="1" r:id="rId1"/>
    <sheet name="2019-R-ODPA-vyvěsit a schválit 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<sst xmlns="http://schemas.openxmlformats.org/spreadsheetml/2006/main" count="824" uniqueCount="442">
  <si>
    <t>PŘÍJMY</t>
  </si>
  <si>
    <t>NÁZEV  POLOŽKY</t>
  </si>
  <si>
    <t>částka (Kč)</t>
  </si>
  <si>
    <t>xxxx</t>
  </si>
  <si>
    <t>daň z přidané hodnoty</t>
  </si>
  <si>
    <t>správní poplatky</t>
  </si>
  <si>
    <t>poplatek ze psů</t>
  </si>
  <si>
    <t>daň z nemovitostí</t>
  </si>
  <si>
    <t>odvádění a čištění odpadních vod</t>
  </si>
  <si>
    <t>nebytové prostory</t>
  </si>
  <si>
    <t>příjmy z pronájmu ostatních nemovitostí a jejich částí</t>
  </si>
  <si>
    <t>bytové hospodářství</t>
  </si>
  <si>
    <t>pohřebnictví</t>
  </si>
  <si>
    <t>příjmy z poskytovaných služeb a výrobků</t>
  </si>
  <si>
    <t>komunální služby a územní rozvoj</t>
  </si>
  <si>
    <t>sběr a svoz komunálních odpadů</t>
  </si>
  <si>
    <t>činnost místní správy</t>
  </si>
  <si>
    <t>příjmy z prodeje pozemků</t>
  </si>
  <si>
    <t>příjmy z úroků</t>
  </si>
  <si>
    <t xml:space="preserve">C E L K E M      P Ř Í J M Y </t>
  </si>
  <si>
    <t>VÝDAJE</t>
  </si>
  <si>
    <t>provoz veřejné silniční dopravy</t>
  </si>
  <si>
    <t>nákup materiálu j.n.</t>
  </si>
  <si>
    <t>elektrická energie</t>
  </si>
  <si>
    <t>služby telekomunikací a radiokomunikací</t>
  </si>
  <si>
    <t>opravy a udržování</t>
  </si>
  <si>
    <t>základní školy</t>
  </si>
  <si>
    <t>veřejné osvětlení</t>
  </si>
  <si>
    <t>ostatní osobní výdaje</t>
  </si>
  <si>
    <t>služby pošt</t>
  </si>
  <si>
    <t>péče o vzhled obcí a veř. zeleň</t>
  </si>
  <si>
    <t>pohonné hmoty a maziva</t>
  </si>
  <si>
    <t>ostatní nákupy j.n.</t>
  </si>
  <si>
    <t>požární ochrana - dobrovolná část</t>
  </si>
  <si>
    <t>služby školení a vzdělávání</t>
  </si>
  <si>
    <t>pohoštění</t>
  </si>
  <si>
    <t>zastupitelstva obcí</t>
  </si>
  <si>
    <t>odměny členů zastupitelstva obcí a krajů</t>
  </si>
  <si>
    <t>cestovné</t>
  </si>
  <si>
    <t>volby do parlamentu ČR</t>
  </si>
  <si>
    <t>služby peněžních ústavů</t>
  </si>
  <si>
    <t>konzultační, poradenské a právní služby</t>
  </si>
  <si>
    <t>služby zpracování dat</t>
  </si>
  <si>
    <t>programové vybavení</t>
  </si>
  <si>
    <t>věcné dary</t>
  </si>
  <si>
    <t>obecné př. a výd. z fin. operací</t>
  </si>
  <si>
    <t>C E L K E M    V Ý D A J E</t>
  </si>
  <si>
    <t>FINANCOVÁNÍ</t>
  </si>
  <si>
    <t>financování - součet za tř.8</t>
  </si>
  <si>
    <t>splátky půjčených prostředků od obyvatel</t>
  </si>
  <si>
    <t>příjmy z prodeje zboží (již nakoupeného za úč.prodeje)</t>
  </si>
  <si>
    <t>příjmy z poskytování služeb</t>
  </si>
  <si>
    <t>bytové prostory</t>
  </si>
  <si>
    <t>obecné příjmy a výd. z fin.operací</t>
  </si>
  <si>
    <t>ost.záležitosti lesního hospodářství</t>
  </si>
  <si>
    <t>nákup zboží</t>
  </si>
  <si>
    <t>silnice</t>
  </si>
  <si>
    <t>neinv.příspěvky zřízeným příspěvkovým organizacím</t>
  </si>
  <si>
    <t>ost.záležitosti kultury</t>
  </si>
  <si>
    <t>rozhlas a televize</t>
  </si>
  <si>
    <t>nákup ostatních služeb</t>
  </si>
  <si>
    <t>ost.záležitosti kultury,církví a sděl.pr.</t>
  </si>
  <si>
    <t>využití volného času dětí a mládeže</t>
  </si>
  <si>
    <t>studená voda</t>
  </si>
  <si>
    <t>nebytové hospodářství</t>
  </si>
  <si>
    <t>nákup materiálu jinde nezařazeného</t>
  </si>
  <si>
    <t>ochranné pomůcky</t>
  </si>
  <si>
    <t>nákup materiálu jinde nazařazený</t>
  </si>
  <si>
    <t>nákup materiálu jinde nezařazený</t>
  </si>
  <si>
    <t>povinné pojistné na soc.zabezpečení</t>
  </si>
  <si>
    <t>povinné pojistné na zdravotní zabezpečení</t>
  </si>
  <si>
    <t>platy zaměstnanců v pracovním poměru</t>
  </si>
  <si>
    <t>dary obyvatelstvu</t>
  </si>
  <si>
    <t>ostatní neinv.dotace nezisk.organizacím</t>
  </si>
  <si>
    <t>finanční vypořádání minulých let</t>
  </si>
  <si>
    <t>nebezpečné odpady</t>
  </si>
  <si>
    <t>poznámka</t>
  </si>
  <si>
    <t>daň z příjmů právnických osob</t>
  </si>
  <si>
    <t>přísp.dětský domov</t>
  </si>
  <si>
    <t>nájem vč.služeb</t>
  </si>
  <si>
    <t>úroky BÚ</t>
  </si>
  <si>
    <t>odměny kronikářek</t>
  </si>
  <si>
    <t>rozhl.popl.</t>
  </si>
  <si>
    <t>oprava rozhlasu</t>
  </si>
  <si>
    <t>fin.dar při nar.dítěte</t>
  </si>
  <si>
    <t>čl.přísp.SONO</t>
  </si>
  <si>
    <t>SONO/nebezp.odp.</t>
  </si>
  <si>
    <t>ostatní povinné poj.hrazené zaměstnavatelem</t>
  </si>
  <si>
    <t>ostatní neinv.transféry obyvatelstvu</t>
  </si>
  <si>
    <t>popl.BÚ</t>
  </si>
  <si>
    <t>bez ODPA</t>
  </si>
  <si>
    <t>financování</t>
  </si>
  <si>
    <t>příjmy celkem</t>
  </si>
  <si>
    <t>výdaje celkem</t>
  </si>
  <si>
    <t>celkem příjmy</t>
  </si>
  <si>
    <t>splátky půjček pol. 8124</t>
  </si>
  <si>
    <t>celkem výdaje</t>
  </si>
  <si>
    <t>příjmy - výdaje   (saldo příjmů a výdajů)</t>
  </si>
  <si>
    <t>příjmy kryté pol.8115 (přebytkem z min.let) (změna stavu na BÚ)</t>
  </si>
  <si>
    <t>Služby školení a vzdělávání</t>
  </si>
  <si>
    <t>prádlo,oděv a obuv</t>
  </si>
  <si>
    <t>ostatní záležitosti pozemních komunikací</t>
  </si>
  <si>
    <t>budovy,haly,stavby</t>
  </si>
  <si>
    <t>využ.a zneškodňování komunálních odpadů</t>
  </si>
  <si>
    <t>kostel,kaplička</t>
  </si>
  <si>
    <t>nájemné</t>
  </si>
  <si>
    <t>přestupky</t>
  </si>
  <si>
    <t>neinvestiční dotace obcím</t>
  </si>
  <si>
    <t>ostatní finanční operace</t>
  </si>
  <si>
    <t>vnitřní obchod</t>
  </si>
  <si>
    <t>hlášení,kopírování</t>
  </si>
  <si>
    <t>psí známky</t>
  </si>
  <si>
    <t>přijaté neinv.dary</t>
  </si>
  <si>
    <t>nespecifikované rezervy</t>
  </si>
  <si>
    <t>pojištění funkčně nespecifikované</t>
  </si>
  <si>
    <t>služby peněžním ústavům</t>
  </si>
  <si>
    <t>daň za obec</t>
  </si>
  <si>
    <t>cestovní ruch</t>
  </si>
  <si>
    <t>přijaté nekapitálové příspěvky a náhrady</t>
  </si>
  <si>
    <t>vydavatelská činnost</t>
  </si>
  <si>
    <t>knihy,učební pomůcky, tisk</t>
  </si>
  <si>
    <t>zpravodaj obce</t>
  </si>
  <si>
    <t>pořízení,zachování a obnova hodnot míst.povědomí</t>
  </si>
  <si>
    <t>materiál (venkovní majetek obce)</t>
  </si>
  <si>
    <t>nákup ostatních služeb (venkovní majetek obce)</t>
  </si>
  <si>
    <t>opravy (venkovního majetku obce - oplocení atd.)</t>
  </si>
  <si>
    <t>DPPO za obec</t>
  </si>
  <si>
    <t>neinvestiční půjčené prostředky obyvatelstvu</t>
  </si>
  <si>
    <t>pitná voda</t>
  </si>
  <si>
    <t>ost.školská zařízení</t>
  </si>
  <si>
    <t>neinvestiční příspěvek jiným přísp.organizacím</t>
  </si>
  <si>
    <t>půjčky</t>
  </si>
  <si>
    <t>lesní pozemek - služby</t>
  </si>
  <si>
    <t>lesní pozemek - postřik</t>
  </si>
  <si>
    <t>fin.rezerva</t>
  </si>
  <si>
    <t>vítání obč.,jubil.,Mikuláš,ceny-soutěž</t>
  </si>
  <si>
    <t>činnost reg.církví a náb.spol.</t>
  </si>
  <si>
    <t>Hospice</t>
  </si>
  <si>
    <t>příjmy z prodeje zboží</t>
  </si>
  <si>
    <t>příjmy z poskytování služeb a výrobků</t>
  </si>
  <si>
    <t>hrobové místo vč.služeb</t>
  </si>
  <si>
    <t>příjmy z pronájmu pozemků</t>
  </si>
  <si>
    <t>EKO-KOM (tříděný odpad)</t>
  </si>
  <si>
    <t>neinv.transfery církvím a náb.společnostem</t>
  </si>
  <si>
    <t>neinv.transfery občanským sdružením</t>
  </si>
  <si>
    <t>přísp.na opravu zvonice</t>
  </si>
  <si>
    <t>finanční dary obyvatelstvu</t>
  </si>
  <si>
    <t>pojištění - technika na zeleň</t>
  </si>
  <si>
    <t>soc.pomoc osobám v hm.nouzi</t>
  </si>
  <si>
    <t>ost.činnosti související se službami pro obyv.</t>
  </si>
  <si>
    <t>územní plánování</t>
  </si>
  <si>
    <t>ostatní nákupy dl.nehmotného majetku</t>
  </si>
  <si>
    <t>hřbitovní zeď</t>
  </si>
  <si>
    <t>investiční přijaté transféry od státních fondů</t>
  </si>
  <si>
    <t>ostatní neinvestiční přijaté transféry ze stát.roz.</t>
  </si>
  <si>
    <t>neinvestiční přijaté transféry od krajů</t>
  </si>
  <si>
    <t>reklama ve zpravodaji obce</t>
  </si>
  <si>
    <t>vstupné na kulturní akce</t>
  </si>
  <si>
    <t>přísp.na kult.akce (fin.dary)</t>
  </si>
  <si>
    <t>třída 1 - daňové příjmy</t>
  </si>
  <si>
    <t>třída 2 - nedaňové příjmy</t>
  </si>
  <si>
    <t>třída 3 - kapitálové příjmy</t>
  </si>
  <si>
    <t>třída 4 - přijaté transféry</t>
  </si>
  <si>
    <t>třída 5 - běžné neinv.výdaje</t>
  </si>
  <si>
    <t>třída 6 - kapitálové inv.výdaje</t>
  </si>
  <si>
    <t>celkem financování</t>
  </si>
  <si>
    <t>činnosti knihovnické</t>
  </si>
  <si>
    <t>knihy do knihovny</t>
  </si>
  <si>
    <t>činnosti muzeí a galerií</t>
  </si>
  <si>
    <t>odvoz kontejneru ze hřbitova (doprava)</t>
  </si>
  <si>
    <t>opr.strojů a přístrojů na zeleň(dodavatelem)</t>
  </si>
  <si>
    <t>platby daní a poplatků SR</t>
  </si>
  <si>
    <t>poplatek za užívání veřejného prostranství</t>
  </si>
  <si>
    <t>nespec.rezervy</t>
  </si>
  <si>
    <t>DPP kulturní akce</t>
  </si>
  <si>
    <t>náhrady mezd v době nemoci</t>
  </si>
  <si>
    <t>sběr a svoz ost.odpadů</t>
  </si>
  <si>
    <t>ostatní neinvestiční transfery obyvatelstvu</t>
  </si>
  <si>
    <t>ostatní neinv.transfery veř.rozpočtům územní úrovně</t>
  </si>
  <si>
    <t>poplatek za komunální odpad</t>
  </si>
  <si>
    <t>prodej dřeva</t>
  </si>
  <si>
    <t>podpora ostatních produkčních činností</t>
  </si>
  <si>
    <t>revize stávajících herních prvků</t>
  </si>
  <si>
    <t>vánoční výzdoba</t>
  </si>
  <si>
    <t>materiál pro venkovní prostory a stodolu</t>
  </si>
  <si>
    <t>revize, kontrola el.kotlů a komínu</t>
  </si>
  <si>
    <t>zájmová činnost v kultuře</t>
  </si>
  <si>
    <t>DPP - domovník čp.67</t>
  </si>
  <si>
    <t>třída 8 - 8115 změna stavu krátk.prostředků na bank.účtech</t>
  </si>
  <si>
    <t>třída 8 - 8124 uhrazené splátky dlouhodobých přij.půj.prostř.</t>
  </si>
  <si>
    <t>neinv.transfery obcím</t>
  </si>
  <si>
    <t>ost.neinv.transfery veř.rozpočtům územní úrovně</t>
  </si>
  <si>
    <t>oprava BUS zastávky</t>
  </si>
  <si>
    <t>neinvestiční přijaté transféry od státních fondů</t>
  </si>
  <si>
    <t>upomínkové předměty</t>
  </si>
  <si>
    <t>vč.prac.oděvů, obuvy</t>
  </si>
  <si>
    <t>ubrusy, utěrky</t>
  </si>
  <si>
    <t>ostatní příjmy z vlastní činnosti</t>
  </si>
  <si>
    <t>stroje, přístroje, zařízení</t>
  </si>
  <si>
    <t>příjmy z pronájmu movitých věcí</t>
  </si>
  <si>
    <t>pronájem pivních setů</t>
  </si>
  <si>
    <t>ozdrav.hosp.zvířat a spec.plod.</t>
  </si>
  <si>
    <t>přísp.TJ (fin.přísp.+ples)</t>
  </si>
  <si>
    <t>bezpečnost silničního provozu</t>
  </si>
  <si>
    <t>vodní díla v zemědělské krajině</t>
  </si>
  <si>
    <t>rybník Lounky</t>
  </si>
  <si>
    <t>revize, malování</t>
  </si>
  <si>
    <t>přísp.knihovna K.H.Máchy</t>
  </si>
  <si>
    <t>materiál</t>
  </si>
  <si>
    <t>plyn PB</t>
  </si>
  <si>
    <t>nákup ostatních paliv a energie</t>
  </si>
  <si>
    <t>praní ubrusů a ost.služby</t>
  </si>
  <si>
    <t>el.při kult.akcích</t>
  </si>
  <si>
    <t>odměny za užití duševního vlastnictví</t>
  </si>
  <si>
    <t>písek</t>
  </si>
  <si>
    <t>poštovné-upomínky</t>
  </si>
  <si>
    <t>zpracování dat a služby souv.s inf.a kom.</t>
  </si>
  <si>
    <t>DPP - knihovna</t>
  </si>
  <si>
    <t>poj.majetku vč.přívěs k lodi - poj.GENERALI</t>
  </si>
  <si>
    <t>(fond=účet 236)</t>
  </si>
  <si>
    <t>nájem z pozemků</t>
  </si>
  <si>
    <t>místní komunikace - opravy</t>
  </si>
  <si>
    <t>DPP  - zimní údržba chodníků</t>
  </si>
  <si>
    <t>barvy a ost.materiál BUS čekárny</t>
  </si>
  <si>
    <t>oprava nebo výměna dopravních zrcadel</t>
  </si>
  <si>
    <t>rek.budovy ZŠ a MŠ</t>
  </si>
  <si>
    <t xml:space="preserve">fin.dar - Zvonice o.s. </t>
  </si>
  <si>
    <t>rekonstrukce KD</t>
  </si>
  <si>
    <t>travní semeno, barvy, apod.</t>
  </si>
  <si>
    <t>opravy herních prvků</t>
  </si>
  <si>
    <t>dětská hřiště</t>
  </si>
  <si>
    <t>fin.dar Hospic Sv.Štěpána</t>
  </si>
  <si>
    <t>stodola za OÚ - uhlí (šatny VPP)</t>
  </si>
  <si>
    <t>pevná paliva</t>
  </si>
  <si>
    <t>dům čp.55 a stodola (za KD)</t>
  </si>
  <si>
    <t>objemný odpad</t>
  </si>
  <si>
    <t>léky a zdravotnický materiál</t>
  </si>
  <si>
    <t>neinv.transf.obyvatelstvu nemající charakter daru</t>
  </si>
  <si>
    <t>květinová soutěž (poukázky OBI)</t>
  </si>
  <si>
    <t xml:space="preserve">fin.dary důchodcům </t>
  </si>
  <si>
    <t>aktual.kriz.řízení a povodňového plánu</t>
  </si>
  <si>
    <t>sportovní hřiště TJ a víceúčelové hřiště</t>
  </si>
  <si>
    <t>uhrazené splátky dlouhodobě přijatých půjček (-)</t>
  </si>
  <si>
    <t>úvěry dlouhodobé (+)</t>
  </si>
  <si>
    <t>změna stavu  prostředků na bank.účtech (+/-)</t>
  </si>
  <si>
    <t>místní komunikace</t>
  </si>
  <si>
    <t>chodníky</t>
  </si>
  <si>
    <t>autobusové zastávky</t>
  </si>
  <si>
    <t>dopravní zrcadla, radary</t>
  </si>
  <si>
    <t>inženýrské sítě - kanalizace vč.dešťové</t>
  </si>
  <si>
    <t>neprůtočné nádrže,rybníky,hráze</t>
  </si>
  <si>
    <t>Mateřská a Základní škola Chodouny</t>
  </si>
  <si>
    <t>knihovna</t>
  </si>
  <si>
    <t>galerie ves.tradic (bývalá has.zbrojnice)</t>
  </si>
  <si>
    <t>KD - sál Chodouny</t>
  </si>
  <si>
    <t>SPOZ</t>
  </si>
  <si>
    <t>nebytové domy k pronájmu</t>
  </si>
  <si>
    <t>bytové domy k pronájmu</t>
  </si>
  <si>
    <t>inženýrské sítě - osvětlení (kabel + sloupy)</t>
  </si>
  <si>
    <t>hřbitov</t>
  </si>
  <si>
    <t>krizové stavy</t>
  </si>
  <si>
    <t>hasiči</t>
  </si>
  <si>
    <t xml:space="preserve">rek.hospody </t>
  </si>
  <si>
    <t>K návrhu rozpočtu mohou občané podávat písemné připomínky na OÚ Chodouny do:</t>
  </si>
  <si>
    <t>ostatní zájmová činnost a rekreace</t>
  </si>
  <si>
    <t>využívání a zneškodňování komun.odpadů</t>
  </si>
  <si>
    <t>BEC/tříděný, bio vč.pronájmu,elektro-odpad</t>
  </si>
  <si>
    <t>oprava</t>
  </si>
  <si>
    <t>rekonstrukce MR Chodouny</t>
  </si>
  <si>
    <t>nové herní prvky (od 40tis./kus)</t>
  </si>
  <si>
    <t>mobiliáře - cyklostezka</t>
  </si>
  <si>
    <t>mobiliáře - vybavení čekárny BUS</t>
  </si>
  <si>
    <t>dopravní zrcadlo, radar</t>
  </si>
  <si>
    <t>vybavení MŠ a ZŠ</t>
  </si>
  <si>
    <t>vybavení galerie ves.tradic</t>
  </si>
  <si>
    <t>vybavení KD - sál</t>
  </si>
  <si>
    <t>mobiliáře - dětská hřiště</t>
  </si>
  <si>
    <t>vybavení nebytových prostor v byt.domech</t>
  </si>
  <si>
    <t>opr.byt.a nebyt.prostor, výměna vybavení v bytech</t>
  </si>
  <si>
    <t>vybavení hospody a obchodů</t>
  </si>
  <si>
    <t>mobiliáře - veř.prostranství</t>
  </si>
  <si>
    <t>mobiliáře - hřbitov</t>
  </si>
  <si>
    <t>technika - veř.zeleň</t>
  </si>
  <si>
    <t>vybavení - OÚ</t>
  </si>
  <si>
    <t>Vesnice roku - přihláška</t>
  </si>
  <si>
    <t>kanc.materiál vč.papíru a tonerů do tiskáren</t>
  </si>
  <si>
    <t>nájem vč.služeb a dl.záloh, dluhy</t>
  </si>
  <si>
    <t>hrnky,pohledy,DVD,nálepky</t>
  </si>
  <si>
    <t>knihy - propagační materiál</t>
  </si>
  <si>
    <t>propagace obce</t>
  </si>
  <si>
    <t>materiál na opravu kanalizace</t>
  </si>
  <si>
    <t>oprava kanalizace</t>
  </si>
  <si>
    <t>knihy,učební pomůcky, tisk (pouze papírová forma)</t>
  </si>
  <si>
    <t>vyúčt.sl., malování chodby, čištění,revize,náj.sml.</t>
  </si>
  <si>
    <t>čl.příspěvky - Svazek obcí Podřipsko</t>
  </si>
  <si>
    <t>čl.příspěvky - MAS Ploskovice,SMO,Bělotín</t>
  </si>
  <si>
    <t>knihy, učební pomůcky a tisk (pouze papírová forma)</t>
  </si>
  <si>
    <t>spr.popl.KN - vklady a změny</t>
  </si>
  <si>
    <t>nákup pozemků</t>
  </si>
  <si>
    <t>pozemky</t>
  </si>
  <si>
    <t>zabezp.PO - Obec Vrbice dle sml.</t>
  </si>
  <si>
    <t>pohlednice,hrnky,DVD,knihy</t>
  </si>
  <si>
    <t>OSA, odměny umělcům dle autorského zákona</t>
  </si>
  <si>
    <t>pouze příspěvky na opravy a rek.majetku</t>
  </si>
  <si>
    <t>přísp. Diakonie Krábčice (soc.sl.pro seniory)</t>
  </si>
  <si>
    <t>daň z příjmů fyzických osob placená plátci (ze závislé činnosti)</t>
  </si>
  <si>
    <t>daň z příjmů fyzických osob placená poplatníkem (ze SVČ)</t>
  </si>
  <si>
    <t>daň z příjmu fyzických osob vybíraná srážkou (z kap.výnosu)</t>
  </si>
  <si>
    <t>daň z příjmů právnických osob za obce</t>
  </si>
  <si>
    <t>odvody za odnětí půdy ze zemědělského půdního fondu</t>
  </si>
  <si>
    <t>investiční přijaté transféry od krajů</t>
  </si>
  <si>
    <t>UZ</t>
  </si>
  <si>
    <t>KO - lístky, nálepky, pytle</t>
  </si>
  <si>
    <t>věcná břemena</t>
  </si>
  <si>
    <t>nová BUS zastávka</t>
  </si>
  <si>
    <t>inženýrské sítě - vodovody (studny)</t>
  </si>
  <si>
    <t>IS-RD splašková a dešťová kanalizace</t>
  </si>
  <si>
    <t>rek.p.č.158 Chodouny (ubyt.zařízení)</t>
  </si>
  <si>
    <t>územní studie</t>
  </si>
  <si>
    <t>územní plán obce - změna</t>
  </si>
  <si>
    <t>potraviny</t>
  </si>
  <si>
    <t>pitný režim VPP</t>
  </si>
  <si>
    <t>sepsání kupní smlouvy (prodej pozemků)</t>
  </si>
  <si>
    <t>GP,znal.posudky, stodola EZS,pasporty,lék.prohl.</t>
  </si>
  <si>
    <t xml:space="preserve">svoz KO(nálepky,lístky,pytle),SONO, ev.KO-PTS </t>
  </si>
  <si>
    <t>domovy pro osoby se zdr.post.a domovy se zvl.režimem</t>
  </si>
  <si>
    <t>motivační zájezd</t>
  </si>
  <si>
    <t>úraz.poj.zam.</t>
  </si>
  <si>
    <t>úroky vlastní</t>
  </si>
  <si>
    <t>úroky - úvěr.účet</t>
  </si>
  <si>
    <t>příjmy kryté pol.8123 (úvěr IS-RD)</t>
  </si>
  <si>
    <t>třída 8 - 8123 dlouhodobé přijaté půjčené prostředky</t>
  </si>
  <si>
    <t>0000</t>
  </si>
  <si>
    <t>daňové příjmy</t>
  </si>
  <si>
    <t>přijaté transfery</t>
  </si>
  <si>
    <t>§</t>
  </si>
  <si>
    <t>Datum zveřejnění na internetových stránkách obce:</t>
  </si>
  <si>
    <t>Datum zveřejnění na kamenné úřední desce:</t>
  </si>
  <si>
    <t>Datum schválení na zasedání zastupitelstva obce Chodouny:</t>
  </si>
  <si>
    <t>Po tomto termínu mohou uplatnit připomínky na veřejném zasedání dne:</t>
  </si>
  <si>
    <t>závazný ukazatel</t>
  </si>
  <si>
    <t>Datum sejmutí:</t>
  </si>
  <si>
    <t>pol.</t>
  </si>
  <si>
    <t>závazný ukazatel  §</t>
  </si>
  <si>
    <t>Závazný ukazatel byl určen §</t>
  </si>
  <si>
    <t>prodej popelnic</t>
  </si>
  <si>
    <t>drobný hmotný dlouhodobý majetek (DDHM a OTE 0-40000Kč/ks)</t>
  </si>
  <si>
    <t>provozní dotace</t>
  </si>
  <si>
    <t>PBÚ 2612, 4634</t>
  </si>
  <si>
    <t>PBÚ 1652</t>
  </si>
  <si>
    <t>PBÚ 1660</t>
  </si>
  <si>
    <t>PBÚ 641</t>
  </si>
  <si>
    <t>PBÚ 1679</t>
  </si>
  <si>
    <t>správní popl.</t>
  </si>
  <si>
    <t>ÚP</t>
  </si>
  <si>
    <t>Úřad práce (není smlouva)</t>
  </si>
  <si>
    <t>přijaté pojistné náhrady</t>
  </si>
  <si>
    <t>pojistné plnění od pojišťovny</t>
  </si>
  <si>
    <t>odvoz psů a koček do útulků</t>
  </si>
  <si>
    <t>fin.příspěvek Kočičí domov Sluníčko</t>
  </si>
  <si>
    <t>neinvestiční transfery spolkům</t>
  </si>
  <si>
    <t>fin.dar Myslivecký spolek</t>
  </si>
  <si>
    <t>rek.MK Lounky na p.č.245/3-POV2018ÚK,2.výzva</t>
  </si>
  <si>
    <t>rek.MK Lounky na p.č.245/3-vlastní fin.</t>
  </si>
  <si>
    <t>PD k realizaci chodníku u Zemanů</t>
  </si>
  <si>
    <t>IS - vodovod</t>
  </si>
  <si>
    <t>zaměření</t>
  </si>
  <si>
    <t>knihy, učební pomůcky a tisk</t>
  </si>
  <si>
    <t>poukázky na knihy pro odcházející žáky</t>
  </si>
  <si>
    <t>bourání a příprava nového hygienického pavilonu</t>
  </si>
  <si>
    <t>zál. 820Kč/měs.</t>
  </si>
  <si>
    <t>zál. 0Kč/měs.</t>
  </si>
  <si>
    <t>revize, hudební produkce - výstavy</t>
  </si>
  <si>
    <t>opr.střechy KD Chodouny čp.25-bude žádost KÚ</t>
  </si>
  <si>
    <t>opr.střechy KD Chodouny čp.25-vl.k žádosti KÚ</t>
  </si>
  <si>
    <t>zál. 169Kč/měs.</t>
  </si>
  <si>
    <t>zál. 2040Kč/měs.</t>
  </si>
  <si>
    <t>stany, lavice, apod.</t>
  </si>
  <si>
    <t>materiál pro kulturní akce vč.květin darem</t>
  </si>
  <si>
    <t>Anenská,maškarní,dýně,chmel,posezení,naroz.</t>
  </si>
  <si>
    <t>hudební a ost.produkce pro děti i dospělé</t>
  </si>
  <si>
    <t>pronájem atrakcí, sálu, WC, vybavení</t>
  </si>
  <si>
    <t>závlaha - sport.hřiště TJ Lounky</t>
  </si>
  <si>
    <t>závlaha - hřiště u ZŠ</t>
  </si>
  <si>
    <t>rek.čp.55 (za KD) - zasíťování V+K</t>
  </si>
  <si>
    <t>ostatní nemocnice</t>
  </si>
  <si>
    <t>fin.dar Podřipská nemocnice</t>
  </si>
  <si>
    <t>zál. 4300Kč/měs. a 2000Kč/měs.</t>
  </si>
  <si>
    <t>zál. 2910Kč/měs. a 320Kč/měs.</t>
  </si>
  <si>
    <t>zál. 3091Kč/měs. a 230Kč/měs.</t>
  </si>
  <si>
    <t>obchod Lounky zál.1000Kč/měs.</t>
  </si>
  <si>
    <t>zál.6360Kč/měs. a 6020Kč/měs.</t>
  </si>
  <si>
    <t>montáž a demontáž ván.výzdoby, rozvaděč-oslavy</t>
  </si>
  <si>
    <t>PD - rekonstrukce VO+MR Chodouny</t>
  </si>
  <si>
    <t>závlaha ročně 2400Kč</t>
  </si>
  <si>
    <t>zál. 310Kč/měs.</t>
  </si>
  <si>
    <t>stodola za OÚ (bez zál.)</t>
  </si>
  <si>
    <t>stodola za OÚ, zál. 590Kč/měs.</t>
  </si>
  <si>
    <t>tel.popl. - EZS stodola</t>
  </si>
  <si>
    <t>dům čp.55 a stodola za KD (multifunkční dům)</t>
  </si>
  <si>
    <t>oprava střechy stodoly</t>
  </si>
  <si>
    <t>popelnice</t>
  </si>
  <si>
    <t>stojany na popelnice</t>
  </si>
  <si>
    <t>nákup zboží (za účelem dalšího prodeje)</t>
  </si>
  <si>
    <t>pytle do stojanů na popelnice</t>
  </si>
  <si>
    <t>kontejner na SKO</t>
  </si>
  <si>
    <t>nádoby na tříděný odpad</t>
  </si>
  <si>
    <t>ostatní nakládání s odpady</t>
  </si>
  <si>
    <t>sběrný dvůr</t>
  </si>
  <si>
    <t>sběrný dvůr s pomocí dotace</t>
  </si>
  <si>
    <t>podzemní kontejnery na tříděný odpad</t>
  </si>
  <si>
    <t>ISES - zpracování PD a inž.čin.</t>
  </si>
  <si>
    <t>výsadba, prořez a kácení stromů,dovoz kompostu</t>
  </si>
  <si>
    <t>mater.na opravu techniky,postřiky,kompost</t>
  </si>
  <si>
    <t>přísp. Farní charita Ltm a Rdc (soc.péče)</t>
  </si>
  <si>
    <t>zál. 360Kč/měs.</t>
  </si>
  <si>
    <t>zál. 5690Kč/měs.</t>
  </si>
  <si>
    <t>penz.připojištění hrazené organizací</t>
  </si>
  <si>
    <t>vratky nevyčerpaných dotací-volby Prezidenta</t>
  </si>
  <si>
    <t>vratky nevyčerpaných dotací-volby do ZO a senátu</t>
  </si>
  <si>
    <t>ZVEŘEJNĚNÍ NÁVRHU ROZPOČTU NA ROK 2019</t>
  </si>
  <si>
    <t>ZVEŘEJNĚNÍ SCHVÁLENÉHO ROZPOČTU NA ROK 2019</t>
  </si>
  <si>
    <t>prodej parcel 5RD (5777m2 x 800Kč/m2)</t>
  </si>
  <si>
    <t>Na r.2019 je sestaven vyrovnaný rozpočet. Splátky půjčky ve výši 379 200Kč jsou kryty finančními prostředky z minulých let.</t>
  </si>
  <si>
    <t xml:space="preserve">vratky nevyčerpaných dotací - z voleb 2018 </t>
  </si>
  <si>
    <t>Na r.2019 je sestaven vyrovnaný rozpočet. Splátky půjčky ve výši 379 200Kč budou kryty finančními prostředky z minulých let.</t>
  </si>
  <si>
    <t>od 28.11.2018</t>
  </si>
  <si>
    <t>podlimitní technické zhodnocení</t>
  </si>
  <si>
    <t>pasporty komunikací</t>
  </si>
  <si>
    <t>dopravní značení a osazení značek cesty k Labi</t>
  </si>
  <si>
    <t>Číslo usnesení: 3/3/2018</t>
  </si>
  <si>
    <t>sportovní zařízení ve vlastnictví obce</t>
  </si>
  <si>
    <t>ostatní sportovní činnost</t>
  </si>
  <si>
    <t>krizová opatření</t>
  </si>
  <si>
    <t>daň z hazardních her s výjimkou dílčí daně z technických her</t>
  </si>
  <si>
    <t>dílčí daň z technických her</t>
  </si>
  <si>
    <t>vč.surovin k přípravě a jednorázově použit.náčiní</t>
  </si>
  <si>
    <t>rezerva na krizová opatření</t>
  </si>
  <si>
    <t>rezerva - krizový zákon 240/2000 SB. §25</t>
  </si>
  <si>
    <t>platby daní a poplatků krajům, obcím a st.fondům</t>
  </si>
  <si>
    <t>ek.činnost,revize,BOZP,IS, EZS,ČÚZ</t>
  </si>
  <si>
    <t>sw sl.a škol.,udrž.popl.,AVG,www,certifikáty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</si>
</sst>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  <numFmt numFmtId="167" formatCode="#\ ##,000&quot;Kč&quot;"/>
    <numFmt numFmtId="168" formatCode="[$-405]d\.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8"/>
      <name val="Arial"/>
      <family val="2"/>
    </font>
    <font>
      <b/>
      <sz val="8"/>
      <name val="Arial Black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Black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color indexed="30"/>
      <name val="Arial"/>
      <family val="2"/>
    </font>
    <font>
      <sz val="7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left"/>
    </xf>
    <xf numFmtId="0" fontId="7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quotePrefix="1">
      <alignment horizontal="left"/>
    </xf>
    <xf numFmtId="0" fontId="8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7" fillId="33" borderId="10" xfId="0" applyFont="1" applyFill="1" applyBorder="1" applyAlignment="1" quotePrefix="1">
      <alignment horizontal="left"/>
    </xf>
    <xf numFmtId="0" fontId="10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 quotePrefix="1">
      <alignment horizontal="left"/>
    </xf>
    <xf numFmtId="0" fontId="14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/>
    </xf>
    <xf numFmtId="0" fontId="13" fillId="36" borderId="12" xfId="0" applyFont="1" applyFill="1" applyBorder="1" applyAlignment="1">
      <alignment/>
    </xf>
    <xf numFmtId="3" fontId="13" fillId="36" borderId="11" xfId="0" applyNumberFormat="1" applyFont="1" applyFill="1" applyBorder="1" applyAlignment="1">
      <alignment/>
    </xf>
    <xf numFmtId="0" fontId="13" fillId="36" borderId="12" xfId="0" applyFont="1" applyFill="1" applyBorder="1" applyAlignment="1" quotePrefix="1">
      <alignment horizontal="left"/>
    </xf>
    <xf numFmtId="0" fontId="14" fillId="36" borderId="11" xfId="0" applyFont="1" applyFill="1" applyBorder="1" applyAlignment="1">
      <alignment/>
    </xf>
    <xf numFmtId="0" fontId="15" fillId="0" borderId="10" xfId="0" applyFont="1" applyBorder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3" fontId="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4" fillId="36" borderId="13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4" fillId="0" borderId="0" xfId="0" applyFont="1" applyAlignment="1">
      <alignment/>
    </xf>
    <xf numFmtId="0" fontId="7" fillId="34" borderId="10" xfId="0" applyFont="1" applyFill="1" applyBorder="1" applyAlignment="1" quotePrefix="1">
      <alignment horizontal="left"/>
    </xf>
    <xf numFmtId="0" fontId="19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left"/>
    </xf>
    <xf numFmtId="0" fontId="7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 quotePrefix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8" fillId="36" borderId="10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 horizontal="centerContinuous"/>
    </xf>
    <xf numFmtId="4" fontId="5" fillId="33" borderId="10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3" fontId="5" fillId="0" borderId="15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4" fillId="33" borderId="10" xfId="0" applyFont="1" applyFill="1" applyBorder="1" applyAlignment="1">
      <alignment horizontal="distributed"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14" fillId="36" borderId="11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4" fontId="8" fillId="36" borderId="18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17" fillId="33" borderId="10" xfId="0" applyFont="1" applyFill="1" applyBorder="1" applyAlignment="1" applyProtection="1">
      <alignment horizontal="center"/>
      <protection locked="0"/>
    </xf>
    <xf numFmtId="4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4" fontId="21" fillId="0" borderId="10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9"/>
  <sheetViews>
    <sheetView workbookViewId="0" topLeftCell="A382">
      <selection activeCell="F385" sqref="F385"/>
    </sheetView>
  </sheetViews>
  <sheetFormatPr defaultColWidth="9.140625" defaultRowHeight="12.75"/>
  <cols>
    <col min="1" max="1" width="43.7109375" style="0" customWidth="1"/>
    <col min="2" max="2" width="6.28125" style="79" customWidth="1"/>
    <col min="3" max="3" width="5.421875" style="73" customWidth="1"/>
    <col min="4" max="4" width="4.57421875" style="73" customWidth="1"/>
    <col min="5" max="5" width="10.7109375" style="1" customWidth="1"/>
    <col min="6" max="6" width="30.28125" style="55" customWidth="1"/>
  </cols>
  <sheetData>
    <row r="1" spans="1:6" ht="61.5" customHeight="1">
      <c r="A1" s="34" t="s">
        <v>0</v>
      </c>
      <c r="B1" s="151" t="s">
        <v>340</v>
      </c>
      <c r="C1" s="63"/>
      <c r="D1" s="63"/>
      <c r="E1" s="3"/>
      <c r="F1" s="53" t="s">
        <v>76</v>
      </c>
    </row>
    <row r="2" spans="1:6" ht="19.5" customHeight="1">
      <c r="A2" s="4" t="s">
        <v>1</v>
      </c>
      <c r="B2" s="4" t="s">
        <v>335</v>
      </c>
      <c r="C2" s="68" t="s">
        <v>342</v>
      </c>
      <c r="D2" s="64" t="s">
        <v>311</v>
      </c>
      <c r="E2" s="5" t="s">
        <v>2</v>
      </c>
      <c r="F2" s="54"/>
    </row>
    <row r="3" spans="1:6" ht="12.75">
      <c r="A3" s="6" t="s">
        <v>305</v>
      </c>
      <c r="B3" s="135" t="s">
        <v>332</v>
      </c>
      <c r="C3" s="65">
        <v>1111</v>
      </c>
      <c r="D3" s="65"/>
      <c r="E3" s="111">
        <f>2248776+22572-348</f>
        <v>2271000</v>
      </c>
      <c r="F3" s="54" t="s">
        <v>348</v>
      </c>
    </row>
    <row r="4" spans="1:6" ht="12.75">
      <c r="A4" s="6" t="s">
        <v>306</v>
      </c>
      <c r="B4" s="135" t="s">
        <v>332</v>
      </c>
      <c r="C4" s="65">
        <v>1112</v>
      </c>
      <c r="D4" s="65"/>
      <c r="E4" s="111">
        <f>56004-4</f>
        <v>56000</v>
      </c>
      <c r="F4" s="54" t="s">
        <v>349</v>
      </c>
    </row>
    <row r="5" spans="1:6" ht="12.75">
      <c r="A5" s="81" t="s">
        <v>307</v>
      </c>
      <c r="B5" s="135" t="s">
        <v>332</v>
      </c>
      <c r="C5" s="66">
        <v>1113</v>
      </c>
      <c r="D5" s="66"/>
      <c r="E5" s="111">
        <f>180936+64</f>
        <v>181000</v>
      </c>
      <c r="F5" s="54" t="s">
        <v>350</v>
      </c>
    </row>
    <row r="6" spans="1:6" ht="12.75">
      <c r="A6" s="11" t="s">
        <v>77</v>
      </c>
      <c r="B6" s="135" t="s">
        <v>332</v>
      </c>
      <c r="C6" s="65">
        <v>1121</v>
      </c>
      <c r="D6" s="65"/>
      <c r="E6" s="111">
        <f>1869672-672</f>
        <v>1869000</v>
      </c>
      <c r="F6" s="54" t="s">
        <v>351</v>
      </c>
    </row>
    <row r="7" spans="1:6" ht="12.75">
      <c r="A7" s="11" t="s">
        <v>308</v>
      </c>
      <c r="B7" s="135" t="s">
        <v>332</v>
      </c>
      <c r="C7" s="65">
        <v>1122</v>
      </c>
      <c r="D7" s="65"/>
      <c r="E7" s="111">
        <v>108000</v>
      </c>
      <c r="F7" s="54" t="s">
        <v>116</v>
      </c>
    </row>
    <row r="8" spans="1:6" ht="12.75">
      <c r="A8" s="9" t="s">
        <v>4</v>
      </c>
      <c r="B8" s="135" t="s">
        <v>332</v>
      </c>
      <c r="C8" s="66">
        <v>1211</v>
      </c>
      <c r="D8" s="66"/>
      <c r="E8" s="111">
        <f>4484628+372</f>
        <v>4485000</v>
      </c>
      <c r="F8" s="54" t="s">
        <v>352</v>
      </c>
    </row>
    <row r="9" spans="1:6" ht="12.75">
      <c r="A9" s="81" t="s">
        <v>309</v>
      </c>
      <c r="B9" s="135" t="s">
        <v>332</v>
      </c>
      <c r="C9" s="66">
        <v>1334</v>
      </c>
      <c r="D9" s="66"/>
      <c r="E9" s="111">
        <v>2000</v>
      </c>
      <c r="F9" s="54"/>
    </row>
    <row r="10" spans="1:6" ht="12.75">
      <c r="A10" s="81" t="s">
        <v>179</v>
      </c>
      <c r="B10" s="135" t="s">
        <v>332</v>
      </c>
      <c r="C10" s="66">
        <v>1337</v>
      </c>
      <c r="D10" s="66"/>
      <c r="E10" s="111">
        <f>333000+9000</f>
        <v>342000</v>
      </c>
      <c r="F10" s="54" t="s">
        <v>312</v>
      </c>
    </row>
    <row r="11" spans="1:6" ht="12.75">
      <c r="A11" s="6" t="s">
        <v>6</v>
      </c>
      <c r="B11" s="135" t="s">
        <v>332</v>
      </c>
      <c r="C11" s="65">
        <v>1341</v>
      </c>
      <c r="D11" s="65"/>
      <c r="E11" s="111">
        <v>14000</v>
      </c>
      <c r="F11" s="54"/>
    </row>
    <row r="12" spans="1:6" ht="12.75">
      <c r="A12" s="6" t="s">
        <v>172</v>
      </c>
      <c r="B12" s="135" t="s">
        <v>332</v>
      </c>
      <c r="C12" s="65">
        <v>1343</v>
      </c>
      <c r="D12" s="65"/>
      <c r="E12" s="111">
        <v>2000</v>
      </c>
      <c r="F12" s="54"/>
    </row>
    <row r="13" spans="1:6" ht="12.75">
      <c r="A13" s="6" t="s">
        <v>5</v>
      </c>
      <c r="B13" s="135" t="s">
        <v>332</v>
      </c>
      <c r="C13" s="65">
        <v>1361</v>
      </c>
      <c r="D13" s="65"/>
      <c r="E13" s="111">
        <v>15000</v>
      </c>
      <c r="F13" s="54" t="s">
        <v>353</v>
      </c>
    </row>
    <row r="14" spans="1:6" s="79" customFormat="1" ht="12.75">
      <c r="A14" s="81" t="s">
        <v>434</v>
      </c>
      <c r="B14" s="135" t="s">
        <v>332</v>
      </c>
      <c r="C14" s="102">
        <v>1381</v>
      </c>
      <c r="D14" s="102"/>
      <c r="E14" s="111">
        <f>40000-2000</f>
        <v>38000</v>
      </c>
      <c r="F14" s="74"/>
    </row>
    <row r="15" spans="1:6" s="79" customFormat="1" ht="12.75">
      <c r="A15" s="81" t="s">
        <v>435</v>
      </c>
      <c r="B15" s="135" t="s">
        <v>332</v>
      </c>
      <c r="C15" s="102">
        <v>1385</v>
      </c>
      <c r="D15" s="102"/>
      <c r="E15" s="111">
        <v>2000</v>
      </c>
      <c r="F15" s="74"/>
    </row>
    <row r="16" spans="1:6" ht="12.75">
      <c r="A16" s="6" t="s">
        <v>7</v>
      </c>
      <c r="B16" s="135" t="s">
        <v>332</v>
      </c>
      <c r="C16" s="65">
        <v>1511</v>
      </c>
      <c r="D16" s="65"/>
      <c r="E16" s="111">
        <v>582000</v>
      </c>
      <c r="F16" s="54"/>
    </row>
    <row r="17" spans="1:6" ht="12.75">
      <c r="A17" s="6" t="s">
        <v>49</v>
      </c>
      <c r="B17" s="135" t="s">
        <v>332</v>
      </c>
      <c r="C17" s="65">
        <v>2460</v>
      </c>
      <c r="D17" s="65"/>
      <c r="E17" s="111">
        <v>0</v>
      </c>
      <c r="F17" s="54" t="s">
        <v>219</v>
      </c>
    </row>
    <row r="18" spans="1:6" ht="12.75">
      <c r="A18" s="80" t="s">
        <v>193</v>
      </c>
      <c r="B18" s="135" t="s">
        <v>332</v>
      </c>
      <c r="C18" s="65">
        <v>4113</v>
      </c>
      <c r="D18" s="65"/>
      <c r="E18" s="111">
        <v>0</v>
      </c>
      <c r="F18" s="54"/>
    </row>
    <row r="19" spans="1:6" ht="12.75">
      <c r="A19" s="80" t="s">
        <v>154</v>
      </c>
      <c r="B19" s="135" t="s">
        <v>332</v>
      </c>
      <c r="C19" s="65">
        <v>4116</v>
      </c>
      <c r="D19" s="65">
        <v>13101</v>
      </c>
      <c r="E19" s="162">
        <v>0</v>
      </c>
      <c r="F19" s="163" t="s">
        <v>355</v>
      </c>
    </row>
    <row r="20" spans="1:6" ht="12.75">
      <c r="A20" s="80" t="s">
        <v>154</v>
      </c>
      <c r="B20" s="135" t="s">
        <v>332</v>
      </c>
      <c r="C20" s="65">
        <v>4116</v>
      </c>
      <c r="D20" s="65">
        <v>13013</v>
      </c>
      <c r="E20" s="162">
        <v>0</v>
      </c>
      <c r="F20" s="163" t="s">
        <v>355</v>
      </c>
    </row>
    <row r="21" spans="1:6" ht="12.75">
      <c r="A21" s="80" t="s">
        <v>155</v>
      </c>
      <c r="B21" s="135" t="s">
        <v>332</v>
      </c>
      <c r="C21" s="65">
        <v>4122</v>
      </c>
      <c r="D21" s="65"/>
      <c r="E21" s="111">
        <v>0</v>
      </c>
      <c r="F21" s="54"/>
    </row>
    <row r="22" spans="1:6" ht="12.75">
      <c r="A22" s="80" t="s">
        <v>153</v>
      </c>
      <c r="B22" s="135" t="s">
        <v>332</v>
      </c>
      <c r="C22" s="65">
        <v>4213</v>
      </c>
      <c r="D22" s="65"/>
      <c r="E22" s="111">
        <v>0</v>
      </c>
      <c r="F22" s="54"/>
    </row>
    <row r="23" spans="1:6" ht="12.75">
      <c r="A23" s="6" t="s">
        <v>310</v>
      </c>
      <c r="B23" s="135" t="s">
        <v>332</v>
      </c>
      <c r="C23" s="65">
        <v>4222</v>
      </c>
      <c r="D23" s="65"/>
      <c r="E23" s="111">
        <v>0</v>
      </c>
      <c r="F23" s="54"/>
    </row>
    <row r="24" spans="1:6" ht="13.5">
      <c r="A24" s="12" t="s">
        <v>90</v>
      </c>
      <c r="B24" s="136" t="s">
        <v>332</v>
      </c>
      <c r="C24" s="65"/>
      <c r="D24" s="65"/>
      <c r="E24" s="112">
        <f>SUM(E3:E23)</f>
        <v>9967000</v>
      </c>
      <c r="F24" s="54"/>
    </row>
    <row r="25" spans="1:6" ht="12.75">
      <c r="A25" s="6"/>
      <c r="B25" s="7"/>
      <c r="C25" s="65"/>
      <c r="D25" s="65"/>
      <c r="E25" s="112"/>
      <c r="F25" s="54"/>
    </row>
    <row r="26" spans="1:6" ht="12.75">
      <c r="A26" s="6" t="s">
        <v>139</v>
      </c>
      <c r="B26" s="7">
        <v>1032</v>
      </c>
      <c r="C26" s="65">
        <v>2111</v>
      </c>
      <c r="D26" s="65"/>
      <c r="E26" s="111">
        <f>25000-5000</f>
        <v>20000</v>
      </c>
      <c r="F26" s="54" t="s">
        <v>180</v>
      </c>
    </row>
    <row r="27" spans="1:6" ht="13.5">
      <c r="A27" s="14" t="s">
        <v>181</v>
      </c>
      <c r="B27" s="18">
        <v>1032</v>
      </c>
      <c r="C27" s="63"/>
      <c r="D27" s="63"/>
      <c r="E27" s="112">
        <f>SUM(E26)</f>
        <v>20000</v>
      </c>
      <c r="F27" s="54"/>
    </row>
    <row r="28" spans="1:6" ht="13.5">
      <c r="A28" s="31"/>
      <c r="B28" s="13"/>
      <c r="C28" s="65"/>
      <c r="D28" s="65"/>
      <c r="E28" s="111"/>
      <c r="F28" s="54"/>
    </row>
    <row r="29" spans="1:6" ht="12.75">
      <c r="A29" s="6" t="s">
        <v>138</v>
      </c>
      <c r="B29" s="7">
        <v>2141</v>
      </c>
      <c r="C29" s="65">
        <v>2112</v>
      </c>
      <c r="D29" s="65"/>
      <c r="E29" s="111">
        <v>10000</v>
      </c>
      <c r="F29" s="54" t="s">
        <v>301</v>
      </c>
    </row>
    <row r="30" spans="1:6" ht="13.5">
      <c r="A30" s="14" t="s">
        <v>109</v>
      </c>
      <c r="B30" s="18">
        <v>2141</v>
      </c>
      <c r="C30" s="63"/>
      <c r="D30" s="63"/>
      <c r="E30" s="112">
        <f>SUM(E29:E29)</f>
        <v>10000</v>
      </c>
      <c r="F30" s="54"/>
    </row>
    <row r="31" spans="1:6" ht="13.5">
      <c r="A31" s="31"/>
      <c r="B31" s="13"/>
      <c r="C31" s="65"/>
      <c r="D31" s="65"/>
      <c r="E31" s="111"/>
      <c r="F31" s="54"/>
    </row>
    <row r="32" spans="1:6" ht="12.75">
      <c r="A32" s="81" t="s">
        <v>356</v>
      </c>
      <c r="B32" s="7">
        <v>3113</v>
      </c>
      <c r="C32" s="65">
        <v>2322</v>
      </c>
      <c r="D32" s="65"/>
      <c r="E32" s="111">
        <v>15000</v>
      </c>
      <c r="F32" s="54" t="s">
        <v>357</v>
      </c>
    </row>
    <row r="33" spans="1:6" ht="13.5">
      <c r="A33" s="14" t="s">
        <v>26</v>
      </c>
      <c r="B33" s="18">
        <v>3113</v>
      </c>
      <c r="C33" s="63"/>
      <c r="D33" s="63"/>
      <c r="E33" s="112">
        <f>SUM(E32)</f>
        <v>15000</v>
      </c>
      <c r="F33" s="87"/>
    </row>
    <row r="34" spans="1:6" ht="12.75">
      <c r="A34" s="58"/>
      <c r="B34" s="7"/>
      <c r="C34" s="65"/>
      <c r="D34" s="65"/>
      <c r="E34" s="111"/>
      <c r="F34" s="54"/>
    </row>
    <row r="35" spans="1:6" ht="12.75">
      <c r="A35" s="6" t="s">
        <v>139</v>
      </c>
      <c r="B35" s="7">
        <v>3316</v>
      </c>
      <c r="C35" s="65">
        <v>2111</v>
      </c>
      <c r="D35" s="65"/>
      <c r="E35" s="113">
        <v>1000</v>
      </c>
      <c r="F35" s="54" t="s">
        <v>156</v>
      </c>
    </row>
    <row r="36" spans="1:6" ht="13.5">
      <c r="A36" s="61" t="s">
        <v>119</v>
      </c>
      <c r="B36" s="4">
        <v>3316</v>
      </c>
      <c r="C36" s="65"/>
      <c r="D36" s="65"/>
      <c r="E36" s="114">
        <f>SUM(E35:E35)</f>
        <v>1000</v>
      </c>
      <c r="F36" s="54"/>
    </row>
    <row r="37" spans="1:6" ht="12.75">
      <c r="A37" s="6"/>
      <c r="B37" s="7"/>
      <c r="C37" s="65"/>
      <c r="D37" s="65"/>
      <c r="E37" s="113"/>
      <c r="F37" s="54"/>
    </row>
    <row r="38" spans="1:6" ht="12.75">
      <c r="A38" s="6" t="s">
        <v>139</v>
      </c>
      <c r="B38" s="7">
        <v>3399</v>
      </c>
      <c r="C38" s="65">
        <v>2111</v>
      </c>
      <c r="D38" s="65"/>
      <c r="E38" s="113">
        <v>15000</v>
      </c>
      <c r="F38" s="54" t="s">
        <v>157</v>
      </c>
    </row>
    <row r="39" spans="1:6" ht="12.75">
      <c r="A39" s="6" t="s">
        <v>112</v>
      </c>
      <c r="B39" s="7">
        <v>3399</v>
      </c>
      <c r="C39" s="65">
        <v>2321</v>
      </c>
      <c r="D39" s="65"/>
      <c r="E39" s="113">
        <v>20000</v>
      </c>
      <c r="F39" s="54" t="s">
        <v>158</v>
      </c>
    </row>
    <row r="40" spans="1:6" ht="13.5">
      <c r="A40" s="14" t="s">
        <v>61</v>
      </c>
      <c r="B40" s="18">
        <v>3399</v>
      </c>
      <c r="C40" s="63"/>
      <c r="D40" s="63"/>
      <c r="E40" s="112">
        <f>SUM(E38:E39)</f>
        <v>35000</v>
      </c>
      <c r="F40" s="54"/>
    </row>
    <row r="41" spans="1:6" ht="12.75">
      <c r="A41" s="6"/>
      <c r="B41" s="7"/>
      <c r="C41" s="65"/>
      <c r="D41" s="65"/>
      <c r="E41" s="113"/>
      <c r="F41" s="54"/>
    </row>
    <row r="42" spans="1:6" ht="12.75">
      <c r="A42" s="9" t="s">
        <v>10</v>
      </c>
      <c r="B42" s="10">
        <v>3612</v>
      </c>
      <c r="C42" s="66">
        <v>2132</v>
      </c>
      <c r="D42" s="66"/>
      <c r="E42" s="115">
        <f>43944+205524+183576-44</f>
        <v>433000</v>
      </c>
      <c r="F42" s="54" t="s">
        <v>286</v>
      </c>
    </row>
    <row r="43" spans="1:6" ht="13.5">
      <c r="A43" s="15" t="s">
        <v>52</v>
      </c>
      <c r="B43" s="32">
        <v>3612</v>
      </c>
      <c r="C43" s="66"/>
      <c r="D43" s="66"/>
      <c r="E43" s="112">
        <f>SUM(E42)</f>
        <v>433000</v>
      </c>
      <c r="F43" s="54"/>
    </row>
    <row r="44" spans="1:6" ht="12.75">
      <c r="A44" s="6"/>
      <c r="B44" s="7"/>
      <c r="C44" s="65"/>
      <c r="D44" s="65"/>
      <c r="E44" s="113"/>
      <c r="F44" s="54"/>
    </row>
    <row r="45" spans="1:6" ht="12.75">
      <c r="A45" s="9" t="s">
        <v>10</v>
      </c>
      <c r="B45" s="10">
        <v>3613</v>
      </c>
      <c r="C45" s="66">
        <v>2132</v>
      </c>
      <c r="D45" s="66"/>
      <c r="E45" s="115">
        <f>131267-9757+36000-10</f>
        <v>157500</v>
      </c>
      <c r="F45" s="54" t="s">
        <v>79</v>
      </c>
    </row>
    <row r="46" spans="1:6" ht="12.75" customHeight="1">
      <c r="A46" s="14" t="s">
        <v>9</v>
      </c>
      <c r="B46" s="16">
        <v>3613</v>
      </c>
      <c r="C46" s="66"/>
      <c r="D46" s="66"/>
      <c r="E46" s="112">
        <f>SUM(E45:E45)</f>
        <v>157500</v>
      </c>
      <c r="F46" s="54"/>
    </row>
    <row r="47" spans="1:6" ht="12.75">
      <c r="A47" s="6"/>
      <c r="B47" s="7"/>
      <c r="C47" s="65"/>
      <c r="D47" s="65"/>
      <c r="E47" s="113"/>
      <c r="F47" s="54"/>
    </row>
    <row r="48" spans="1:6" ht="12.75" customHeight="1">
      <c r="A48" s="11" t="s">
        <v>51</v>
      </c>
      <c r="B48" s="7">
        <v>3632</v>
      </c>
      <c r="C48" s="65">
        <v>2111</v>
      </c>
      <c r="D48" s="65"/>
      <c r="E48" s="113">
        <v>26000</v>
      </c>
      <c r="F48" s="54" t="s">
        <v>140</v>
      </c>
    </row>
    <row r="49" spans="1:6" ht="13.5">
      <c r="A49" s="15" t="s">
        <v>12</v>
      </c>
      <c r="B49" s="13">
        <v>3632</v>
      </c>
      <c r="C49" s="67"/>
      <c r="D49" s="67"/>
      <c r="E49" s="114">
        <f>SUM(E48)</f>
        <v>26000</v>
      </c>
      <c r="F49" s="54"/>
    </row>
    <row r="50" spans="1:6" s="100" customFormat="1" ht="13.5">
      <c r="A50" s="96"/>
      <c r="B50" s="97"/>
      <c r="C50" s="98"/>
      <c r="D50" s="98"/>
      <c r="E50" s="116"/>
      <c r="F50" s="99"/>
    </row>
    <row r="51" spans="1:6" ht="12.75">
      <c r="A51" s="6" t="s">
        <v>197</v>
      </c>
      <c r="B51" s="7">
        <v>3639</v>
      </c>
      <c r="C51" s="65">
        <v>2119</v>
      </c>
      <c r="D51" s="65"/>
      <c r="E51" s="111">
        <v>11900</v>
      </c>
      <c r="F51" s="54" t="s">
        <v>313</v>
      </c>
    </row>
    <row r="52" spans="1:6" ht="12.75">
      <c r="A52" s="6" t="s">
        <v>141</v>
      </c>
      <c r="B52" s="7">
        <v>3639</v>
      </c>
      <c r="C52" s="65">
        <v>2131</v>
      </c>
      <c r="D52" s="65"/>
      <c r="E52" s="111">
        <f>5244+12588+5928+20656+84</f>
        <v>44500</v>
      </c>
      <c r="F52" s="54" t="s">
        <v>220</v>
      </c>
    </row>
    <row r="53" spans="1:6" ht="12.75">
      <c r="A53" s="6" t="s">
        <v>17</v>
      </c>
      <c r="B53" s="7">
        <v>3639</v>
      </c>
      <c r="C53" s="65">
        <v>3111</v>
      </c>
      <c r="D53" s="65"/>
      <c r="E53" s="162">
        <f>5777*800</f>
        <v>4621600</v>
      </c>
      <c r="F53" s="163" t="s">
        <v>422</v>
      </c>
    </row>
    <row r="54" spans="1:6" ht="13.5">
      <c r="A54" s="12" t="s">
        <v>14</v>
      </c>
      <c r="B54" s="13">
        <v>3639</v>
      </c>
      <c r="C54" s="67"/>
      <c r="D54" s="67"/>
      <c r="E54" s="114">
        <f>SUM(E51:E53)</f>
        <v>4678000</v>
      </c>
      <c r="F54" s="54"/>
    </row>
    <row r="55" spans="1:6" ht="13.5">
      <c r="A55" s="33"/>
      <c r="B55" s="18"/>
      <c r="C55" s="67"/>
      <c r="D55" s="67"/>
      <c r="E55" s="114"/>
      <c r="F55" s="54"/>
    </row>
    <row r="56" spans="1:6" ht="12.75">
      <c r="A56" s="2" t="s">
        <v>50</v>
      </c>
      <c r="B56" s="7">
        <v>3722</v>
      </c>
      <c r="C56" s="65">
        <v>2112</v>
      </c>
      <c r="D56" s="65"/>
      <c r="E56" s="113">
        <v>5000</v>
      </c>
      <c r="F56" s="54" t="s">
        <v>345</v>
      </c>
    </row>
    <row r="57" spans="1:6" ht="13.5">
      <c r="A57" s="23" t="s">
        <v>15</v>
      </c>
      <c r="B57" s="18">
        <v>3722</v>
      </c>
      <c r="C57" s="67"/>
      <c r="D57" s="67"/>
      <c r="E57" s="114">
        <f>SUM(E56:E56)</f>
        <v>5000</v>
      </c>
      <c r="F57" s="54"/>
    </row>
    <row r="58" spans="1:6" ht="13.5">
      <c r="A58" s="33"/>
      <c r="B58" s="18"/>
      <c r="C58" s="67"/>
      <c r="D58" s="67"/>
      <c r="E58" s="114"/>
      <c r="F58" s="54"/>
    </row>
    <row r="59" spans="1:6" ht="12.75">
      <c r="A59" s="6" t="s">
        <v>118</v>
      </c>
      <c r="B59" s="7">
        <v>3725</v>
      </c>
      <c r="C59" s="65">
        <v>2324</v>
      </c>
      <c r="D59" s="65"/>
      <c r="E59" s="113">
        <v>130000</v>
      </c>
      <c r="F59" s="54" t="s">
        <v>142</v>
      </c>
    </row>
    <row r="60" spans="1:6" ht="13.5">
      <c r="A60" s="15" t="s">
        <v>103</v>
      </c>
      <c r="B60" s="18">
        <v>3725</v>
      </c>
      <c r="C60" s="67"/>
      <c r="D60" s="67"/>
      <c r="E60" s="114">
        <f>SUM(E59:E59)</f>
        <v>130000</v>
      </c>
      <c r="F60" s="54"/>
    </row>
    <row r="61" spans="1:6" ht="13.5">
      <c r="A61" s="33"/>
      <c r="B61" s="18"/>
      <c r="C61" s="67"/>
      <c r="D61" s="67"/>
      <c r="E61" s="114"/>
      <c r="F61" s="54"/>
    </row>
    <row r="62" spans="1:6" ht="12.75" customHeight="1">
      <c r="A62" s="2" t="s">
        <v>13</v>
      </c>
      <c r="B62" s="19">
        <v>6171</v>
      </c>
      <c r="C62" s="63">
        <v>2111</v>
      </c>
      <c r="D62" s="63"/>
      <c r="E62" s="111">
        <v>500</v>
      </c>
      <c r="F62" s="50" t="s">
        <v>110</v>
      </c>
    </row>
    <row r="63" spans="1:6" ht="13.5" customHeight="1">
      <c r="A63" s="2" t="s">
        <v>50</v>
      </c>
      <c r="B63" s="19">
        <v>6171</v>
      </c>
      <c r="C63" s="63">
        <v>2112</v>
      </c>
      <c r="D63" s="63"/>
      <c r="E63" s="111">
        <v>200</v>
      </c>
      <c r="F63" s="54" t="s">
        <v>111</v>
      </c>
    </row>
    <row r="64" spans="1:6" ht="13.5" customHeight="1">
      <c r="A64" s="62" t="s">
        <v>199</v>
      </c>
      <c r="B64" s="19">
        <v>6171</v>
      </c>
      <c r="C64" s="63">
        <v>2133</v>
      </c>
      <c r="D64" s="63"/>
      <c r="E64" s="111">
        <v>1300</v>
      </c>
      <c r="F64" s="54" t="s">
        <v>200</v>
      </c>
    </row>
    <row r="65" spans="1:6" ht="12.75" customHeight="1">
      <c r="A65" s="81" t="s">
        <v>356</v>
      </c>
      <c r="B65" s="19">
        <v>6171</v>
      </c>
      <c r="C65" s="63">
        <v>2322</v>
      </c>
      <c r="D65" s="63"/>
      <c r="E65" s="111">
        <v>16000</v>
      </c>
      <c r="F65" s="54" t="s">
        <v>357</v>
      </c>
    </row>
    <row r="66" spans="1:6" ht="13.5">
      <c r="A66" s="14" t="s">
        <v>16</v>
      </c>
      <c r="B66" s="18">
        <v>6171</v>
      </c>
      <c r="C66" s="63"/>
      <c r="D66" s="63"/>
      <c r="E66" s="112">
        <f>SUM(E62:E65)</f>
        <v>18000</v>
      </c>
      <c r="F66" s="54"/>
    </row>
    <row r="67" spans="1:6" ht="12.75">
      <c r="A67" s="9"/>
      <c r="B67" s="9"/>
      <c r="C67" s="66"/>
      <c r="D67" s="66"/>
      <c r="E67" s="111"/>
      <c r="F67" s="54"/>
    </row>
    <row r="68" spans="1:6" ht="12.75" customHeight="1">
      <c r="A68" s="2" t="s">
        <v>18</v>
      </c>
      <c r="B68" s="19">
        <v>6310</v>
      </c>
      <c r="C68" s="63">
        <v>2141</v>
      </c>
      <c r="D68" s="63"/>
      <c r="E68" s="111">
        <v>2500</v>
      </c>
      <c r="F68" s="54" t="s">
        <v>80</v>
      </c>
    </row>
    <row r="69" spans="1:6" ht="13.5">
      <c r="A69" s="15" t="s">
        <v>53</v>
      </c>
      <c r="B69" s="18">
        <v>6310</v>
      </c>
      <c r="C69" s="63"/>
      <c r="D69" s="63"/>
      <c r="E69" s="112">
        <f>SUM(E68:E68)</f>
        <v>2500</v>
      </c>
      <c r="F69" s="54"/>
    </row>
    <row r="70" spans="1:6" ht="13.5" customHeight="1">
      <c r="A70" s="2"/>
      <c r="B70" s="19"/>
      <c r="C70" s="63"/>
      <c r="D70" s="63"/>
      <c r="E70" s="111"/>
      <c r="F70" s="54"/>
    </row>
    <row r="71" spans="1:6" ht="30" customHeight="1">
      <c r="A71" s="35" t="s">
        <v>19</v>
      </c>
      <c r="B71" s="19" t="s">
        <v>3</v>
      </c>
      <c r="C71" s="63" t="s">
        <v>3</v>
      </c>
      <c r="D71" s="63"/>
      <c r="E71" s="123">
        <f>E24+E27+E30+E33+E36+E40+E43+E46+E49+E54+E57+E60+E66+E69</f>
        <v>15498000</v>
      </c>
      <c r="F71" s="56"/>
    </row>
    <row r="72" spans="1:6" ht="13.5" customHeight="1">
      <c r="A72" s="89"/>
      <c r="B72" s="90"/>
      <c r="C72" s="91"/>
      <c r="D72" s="91"/>
      <c r="E72" s="52"/>
      <c r="F72" s="92"/>
    </row>
    <row r="73" spans="1:6" ht="51.75" customHeight="1">
      <c r="A73" s="34" t="s">
        <v>20</v>
      </c>
      <c r="B73" s="151" t="s">
        <v>340</v>
      </c>
      <c r="C73" s="63"/>
      <c r="D73" s="63"/>
      <c r="E73" s="8"/>
      <c r="F73" s="53" t="s">
        <v>76</v>
      </c>
    </row>
    <row r="74" spans="1:6" ht="19.5" customHeight="1">
      <c r="A74" s="18" t="s">
        <v>1</v>
      </c>
      <c r="B74" s="4" t="s">
        <v>335</v>
      </c>
      <c r="C74" s="68" t="s">
        <v>342</v>
      </c>
      <c r="D74" s="68" t="s">
        <v>311</v>
      </c>
      <c r="E74" s="22" t="s">
        <v>2</v>
      </c>
      <c r="F74" s="54"/>
    </row>
    <row r="75" spans="1:6" ht="12.75">
      <c r="A75" s="20" t="s">
        <v>60</v>
      </c>
      <c r="B75" s="21">
        <v>1014</v>
      </c>
      <c r="C75" s="69">
        <v>5169</v>
      </c>
      <c r="D75" s="69"/>
      <c r="E75" s="111">
        <v>4500</v>
      </c>
      <c r="F75" s="54" t="s">
        <v>358</v>
      </c>
    </row>
    <row r="76" spans="1:6" ht="12.75">
      <c r="A76" s="30" t="s">
        <v>360</v>
      </c>
      <c r="B76" s="21">
        <v>1014</v>
      </c>
      <c r="C76" s="69">
        <v>5222</v>
      </c>
      <c r="D76" s="69"/>
      <c r="E76" s="162">
        <v>0</v>
      </c>
      <c r="F76" s="163" t="s">
        <v>359</v>
      </c>
    </row>
    <row r="77" spans="1:6" ht="13.5">
      <c r="A77" s="86" t="s">
        <v>201</v>
      </c>
      <c r="B77" s="18">
        <v>1014</v>
      </c>
      <c r="C77" s="69"/>
      <c r="D77" s="69"/>
      <c r="E77" s="112">
        <f>SUM(E75:E76)</f>
        <v>4500</v>
      </c>
      <c r="F77" s="54"/>
    </row>
    <row r="78" spans="1:6" ht="14.25" customHeight="1">
      <c r="A78" s="20"/>
      <c r="B78" s="20"/>
      <c r="C78" s="69"/>
      <c r="D78" s="69"/>
      <c r="E78" s="111"/>
      <c r="F78" s="54"/>
    </row>
    <row r="79" spans="1:6" ht="12.75">
      <c r="A79" s="2" t="s">
        <v>65</v>
      </c>
      <c r="B79" s="21">
        <v>1039</v>
      </c>
      <c r="C79" s="69">
        <v>5139</v>
      </c>
      <c r="D79" s="69"/>
      <c r="E79" s="111">
        <v>2000</v>
      </c>
      <c r="F79" s="54" t="s">
        <v>133</v>
      </c>
    </row>
    <row r="80" spans="1:6" ht="12.75">
      <c r="A80" s="20" t="s">
        <v>60</v>
      </c>
      <c r="B80" s="21">
        <v>1039</v>
      </c>
      <c r="C80" s="69">
        <v>5169</v>
      </c>
      <c r="D80" s="69"/>
      <c r="E80" s="111">
        <v>18000</v>
      </c>
      <c r="F80" s="54" t="s">
        <v>132</v>
      </c>
    </row>
    <row r="81" spans="1:6" ht="12.75">
      <c r="A81" s="2" t="s">
        <v>360</v>
      </c>
      <c r="B81" s="21">
        <v>1039</v>
      </c>
      <c r="C81" s="69">
        <v>5222</v>
      </c>
      <c r="D81" s="69"/>
      <c r="E81" s="162">
        <f>5000-5000</f>
        <v>0</v>
      </c>
      <c r="F81" s="163" t="s">
        <v>361</v>
      </c>
    </row>
    <row r="82" spans="1:6" ht="13.5">
      <c r="A82" s="15" t="s">
        <v>54</v>
      </c>
      <c r="B82" s="18">
        <v>1039</v>
      </c>
      <c r="C82" s="69"/>
      <c r="D82" s="69"/>
      <c r="E82" s="112">
        <f>SUM(E79:E81)</f>
        <v>20000</v>
      </c>
      <c r="F82" s="54"/>
    </row>
    <row r="83" spans="1:6" ht="14.25" customHeight="1">
      <c r="A83" s="20"/>
      <c r="B83" s="20"/>
      <c r="C83" s="69"/>
      <c r="D83" s="69"/>
      <c r="E83" s="111"/>
      <c r="F83" s="54"/>
    </row>
    <row r="84" spans="1:6" ht="12.75">
      <c r="A84" s="30" t="s">
        <v>292</v>
      </c>
      <c r="B84" s="21">
        <v>2141</v>
      </c>
      <c r="C84" s="69">
        <v>5136</v>
      </c>
      <c r="D84" s="69"/>
      <c r="E84" s="111">
        <v>0</v>
      </c>
      <c r="F84" s="74" t="s">
        <v>288</v>
      </c>
    </row>
    <row r="85" spans="1:6" ht="12" customHeight="1">
      <c r="A85" s="2" t="s">
        <v>55</v>
      </c>
      <c r="B85" s="19">
        <v>2141</v>
      </c>
      <c r="C85" s="63">
        <v>5138</v>
      </c>
      <c r="D85" s="63"/>
      <c r="E85" s="111">
        <v>12000</v>
      </c>
      <c r="F85" s="54" t="s">
        <v>287</v>
      </c>
    </row>
    <row r="86" spans="1:6" ht="12.75">
      <c r="A86" s="2" t="s">
        <v>65</v>
      </c>
      <c r="B86" s="21">
        <v>2141</v>
      </c>
      <c r="C86" s="69">
        <v>5139</v>
      </c>
      <c r="D86" s="69"/>
      <c r="E86" s="111">
        <v>2000</v>
      </c>
      <c r="F86" s="54" t="s">
        <v>194</v>
      </c>
    </row>
    <row r="87" spans="1:6" ht="13.5">
      <c r="A87" s="14" t="s">
        <v>109</v>
      </c>
      <c r="B87" s="18">
        <v>2141</v>
      </c>
      <c r="C87" s="63"/>
      <c r="D87" s="63"/>
      <c r="E87" s="112">
        <f>SUM(E84:E86)</f>
        <v>14000</v>
      </c>
      <c r="F87" s="87" t="s">
        <v>289</v>
      </c>
    </row>
    <row r="88" spans="1:6" ht="13.5" customHeight="1">
      <c r="A88" s="20"/>
      <c r="B88" s="20"/>
      <c r="C88" s="69"/>
      <c r="D88" s="69"/>
      <c r="E88" s="111"/>
      <c r="F88" s="54"/>
    </row>
    <row r="89" spans="1:6" ht="12" customHeight="1">
      <c r="A89" s="28" t="s">
        <v>346</v>
      </c>
      <c r="B89" s="19">
        <v>2143</v>
      </c>
      <c r="C89" s="63">
        <v>5137</v>
      </c>
      <c r="D89" s="63"/>
      <c r="E89" s="111">
        <v>5000</v>
      </c>
      <c r="F89" s="54" t="s">
        <v>270</v>
      </c>
    </row>
    <row r="90" spans="1:6" ht="13.5">
      <c r="A90" s="61" t="s">
        <v>117</v>
      </c>
      <c r="B90" s="18">
        <v>2143</v>
      </c>
      <c r="C90" s="63"/>
      <c r="D90" s="63"/>
      <c r="E90" s="112">
        <f>SUM(E89:E89)</f>
        <v>5000</v>
      </c>
      <c r="F90" s="54"/>
    </row>
    <row r="91" spans="1:6" ht="12.75">
      <c r="A91" s="59"/>
      <c r="B91" s="20"/>
      <c r="C91" s="69"/>
      <c r="D91" s="69"/>
      <c r="E91" s="111"/>
      <c r="F91" s="54"/>
    </row>
    <row r="92" spans="1:6" ht="12" customHeight="1">
      <c r="A92" s="30" t="s">
        <v>427</v>
      </c>
      <c r="B92" s="21">
        <v>2212</v>
      </c>
      <c r="C92" s="69">
        <v>5123</v>
      </c>
      <c r="D92" s="69"/>
      <c r="E92" s="170">
        <f>21600+10000+400</f>
        <v>32000</v>
      </c>
      <c r="F92" s="168" t="s">
        <v>429</v>
      </c>
    </row>
    <row r="93" spans="1:6" ht="12" customHeight="1">
      <c r="A93" s="20" t="s">
        <v>60</v>
      </c>
      <c r="B93" s="21">
        <v>2212</v>
      </c>
      <c r="C93" s="69">
        <v>5169</v>
      </c>
      <c r="D93" s="69"/>
      <c r="E93" s="170">
        <f>44600+400</f>
        <v>45000</v>
      </c>
      <c r="F93" s="169" t="s">
        <v>428</v>
      </c>
    </row>
    <row r="94" spans="1:6" ht="12.75">
      <c r="A94" s="20" t="s">
        <v>25</v>
      </c>
      <c r="B94" s="21">
        <v>2212</v>
      </c>
      <c r="C94" s="69">
        <v>5171</v>
      </c>
      <c r="D94" s="69"/>
      <c r="E94" s="162">
        <v>1000000</v>
      </c>
      <c r="F94" s="163" t="s">
        <v>221</v>
      </c>
    </row>
    <row r="95" spans="1:6" ht="12.75">
      <c r="A95" s="62" t="s">
        <v>113</v>
      </c>
      <c r="B95" s="19">
        <v>2212</v>
      </c>
      <c r="C95" s="63">
        <v>5901</v>
      </c>
      <c r="D95" s="63"/>
      <c r="E95" s="117">
        <v>0</v>
      </c>
      <c r="F95" s="54" t="s">
        <v>134</v>
      </c>
    </row>
    <row r="96" spans="1:6" ht="12.75">
      <c r="A96" s="20" t="s">
        <v>102</v>
      </c>
      <c r="B96" s="21">
        <v>2212</v>
      </c>
      <c r="C96" s="69">
        <v>6121</v>
      </c>
      <c r="D96" s="69"/>
      <c r="E96" s="162">
        <v>804000</v>
      </c>
      <c r="F96" s="163" t="s">
        <v>362</v>
      </c>
    </row>
    <row r="97" spans="1:6" ht="12.75">
      <c r="A97" s="20" t="s">
        <v>102</v>
      </c>
      <c r="B97" s="21">
        <v>2212</v>
      </c>
      <c r="C97" s="69">
        <v>6121</v>
      </c>
      <c r="D97" s="69"/>
      <c r="E97" s="162">
        <v>804000</v>
      </c>
      <c r="F97" s="163" t="s">
        <v>363</v>
      </c>
    </row>
    <row r="98" spans="1:6" ht="13.5">
      <c r="A98" s="23" t="s">
        <v>56</v>
      </c>
      <c r="B98" s="18">
        <v>2212</v>
      </c>
      <c r="C98" s="69"/>
      <c r="D98" s="69"/>
      <c r="E98" s="112">
        <f>SUM(E92:E97)</f>
        <v>2685000</v>
      </c>
      <c r="F98" s="87" t="s">
        <v>245</v>
      </c>
    </row>
    <row r="99" spans="1:6" ht="12.75">
      <c r="A99" s="20"/>
      <c r="B99" s="20"/>
      <c r="C99" s="69"/>
      <c r="D99" s="69"/>
      <c r="E99" s="111"/>
      <c r="F99" s="54"/>
    </row>
    <row r="100" spans="1:6" ht="12.75">
      <c r="A100" s="20" t="s">
        <v>28</v>
      </c>
      <c r="B100" s="19">
        <v>2219</v>
      </c>
      <c r="C100" s="69">
        <v>5021</v>
      </c>
      <c r="D100" s="69"/>
      <c r="E100" s="111">
        <v>3000</v>
      </c>
      <c r="F100" s="74" t="s">
        <v>222</v>
      </c>
    </row>
    <row r="101" spans="1:6" ht="12.75">
      <c r="A101" s="62" t="s">
        <v>113</v>
      </c>
      <c r="B101" s="19">
        <v>2219</v>
      </c>
      <c r="C101" s="63">
        <v>5901</v>
      </c>
      <c r="D101" s="63"/>
      <c r="E101" s="117">
        <v>0</v>
      </c>
      <c r="F101" s="54" t="s">
        <v>134</v>
      </c>
    </row>
    <row r="102" spans="1:6" ht="12.75">
      <c r="A102" s="20" t="s">
        <v>102</v>
      </c>
      <c r="B102" s="21">
        <v>2219</v>
      </c>
      <c r="C102" s="69">
        <v>6121</v>
      </c>
      <c r="D102" s="69"/>
      <c r="E102" s="162">
        <v>50000</v>
      </c>
      <c r="F102" s="163" t="s">
        <v>364</v>
      </c>
    </row>
    <row r="103" spans="1:6" ht="13.5">
      <c r="A103" s="23" t="s">
        <v>101</v>
      </c>
      <c r="B103" s="18">
        <v>2219</v>
      </c>
      <c r="C103" s="69"/>
      <c r="D103" s="69"/>
      <c r="E103" s="112">
        <f>SUM(E100:E102)</f>
        <v>53000</v>
      </c>
      <c r="F103" s="87" t="s">
        <v>246</v>
      </c>
    </row>
    <row r="104" spans="1:6" ht="12.75">
      <c r="A104" s="20"/>
      <c r="B104" s="20"/>
      <c r="C104" s="69"/>
      <c r="D104" s="69"/>
      <c r="E104" s="111"/>
      <c r="F104" s="54"/>
    </row>
    <row r="105" spans="1:6" ht="12.75">
      <c r="A105" s="28" t="s">
        <v>346</v>
      </c>
      <c r="B105" s="21">
        <v>2221</v>
      </c>
      <c r="C105" s="69">
        <v>5137</v>
      </c>
      <c r="D105" s="69"/>
      <c r="E105" s="118">
        <v>2000</v>
      </c>
      <c r="F105" s="54" t="s">
        <v>271</v>
      </c>
    </row>
    <row r="106" spans="1:6" ht="12.75">
      <c r="A106" s="2" t="s">
        <v>67</v>
      </c>
      <c r="B106" s="19">
        <v>2221</v>
      </c>
      <c r="C106" s="69">
        <v>5139</v>
      </c>
      <c r="D106" s="69"/>
      <c r="E106" s="111">
        <v>4000</v>
      </c>
      <c r="F106" s="54" t="s">
        <v>223</v>
      </c>
    </row>
    <row r="107" spans="1:6" ht="12.75">
      <c r="A107" s="20" t="s">
        <v>25</v>
      </c>
      <c r="B107" s="21">
        <v>2221</v>
      </c>
      <c r="C107" s="69">
        <v>5171</v>
      </c>
      <c r="D107" s="69"/>
      <c r="E107" s="111">
        <v>6000</v>
      </c>
      <c r="F107" s="54" t="s">
        <v>192</v>
      </c>
    </row>
    <row r="108" spans="1:6" ht="12.75">
      <c r="A108" s="20" t="s">
        <v>102</v>
      </c>
      <c r="B108" s="21">
        <v>2221</v>
      </c>
      <c r="C108" s="69">
        <v>6121</v>
      </c>
      <c r="D108" s="69"/>
      <c r="E108" s="111">
        <v>0</v>
      </c>
      <c r="F108" s="54" t="s">
        <v>314</v>
      </c>
    </row>
    <row r="109" spans="1:6" ht="13.5">
      <c r="A109" s="23" t="s">
        <v>21</v>
      </c>
      <c r="B109" s="18">
        <v>2221</v>
      </c>
      <c r="C109" s="69"/>
      <c r="D109" s="69"/>
      <c r="E109" s="119">
        <f>SUM(E105:E108)</f>
        <v>12000</v>
      </c>
      <c r="F109" s="87" t="s">
        <v>247</v>
      </c>
    </row>
    <row r="110" spans="1:6" ht="12.75">
      <c r="A110" s="20"/>
      <c r="B110" s="20"/>
      <c r="C110" s="69"/>
      <c r="D110" s="69"/>
      <c r="E110" s="111"/>
      <c r="F110" s="54"/>
    </row>
    <row r="111" spans="1:6" ht="12.75">
      <c r="A111" s="28" t="s">
        <v>346</v>
      </c>
      <c r="B111" s="21">
        <v>2223</v>
      </c>
      <c r="C111" s="69">
        <v>5137</v>
      </c>
      <c r="D111" s="69"/>
      <c r="E111" s="118">
        <v>0</v>
      </c>
      <c r="F111" s="54" t="s">
        <v>272</v>
      </c>
    </row>
    <row r="112" spans="1:6" ht="12.75">
      <c r="A112" s="20" t="s">
        <v>25</v>
      </c>
      <c r="B112" s="21">
        <v>2223</v>
      </c>
      <c r="C112" s="69">
        <v>5171</v>
      </c>
      <c r="D112" s="69"/>
      <c r="E112" s="111">
        <v>5000</v>
      </c>
      <c r="F112" s="54" t="s">
        <v>224</v>
      </c>
    </row>
    <row r="113" spans="1:6" ht="13.5">
      <c r="A113" s="24" t="s">
        <v>203</v>
      </c>
      <c r="B113" s="25">
        <v>2223</v>
      </c>
      <c r="C113" s="69"/>
      <c r="D113" s="69"/>
      <c r="E113" s="119">
        <f>SUM(E111:E112)</f>
        <v>5000</v>
      </c>
      <c r="F113" s="87" t="s">
        <v>248</v>
      </c>
    </row>
    <row r="114" spans="1:6" ht="14.25" customHeight="1">
      <c r="A114" s="20"/>
      <c r="B114" s="21"/>
      <c r="C114" s="69"/>
      <c r="D114" s="69"/>
      <c r="E114" s="118"/>
      <c r="F114" s="54"/>
    </row>
    <row r="115" spans="1:6" ht="12.75">
      <c r="A115" s="62" t="s">
        <v>113</v>
      </c>
      <c r="B115" s="19">
        <v>2310</v>
      </c>
      <c r="C115" s="63">
        <v>5901</v>
      </c>
      <c r="D115" s="63"/>
      <c r="E115" s="117">
        <v>0</v>
      </c>
      <c r="F115" s="54" t="s">
        <v>134</v>
      </c>
    </row>
    <row r="116" spans="1:6" s="76" customFormat="1" ht="12.75">
      <c r="A116" s="30" t="s">
        <v>102</v>
      </c>
      <c r="B116" s="77">
        <v>2310</v>
      </c>
      <c r="C116" s="78">
        <v>6121</v>
      </c>
      <c r="D116" s="78"/>
      <c r="E116" s="111">
        <v>0</v>
      </c>
      <c r="F116" s="74" t="s">
        <v>365</v>
      </c>
    </row>
    <row r="117" spans="1:6" ht="13.5">
      <c r="A117" s="14" t="s">
        <v>128</v>
      </c>
      <c r="B117" s="18">
        <v>2310</v>
      </c>
      <c r="C117" s="63"/>
      <c r="D117" s="63"/>
      <c r="E117" s="112">
        <f>SUM(E115:E116)</f>
        <v>0</v>
      </c>
      <c r="F117" s="87" t="s">
        <v>315</v>
      </c>
    </row>
    <row r="118" spans="1:6" ht="12.75">
      <c r="A118" s="20"/>
      <c r="B118" s="21"/>
      <c r="C118" s="69"/>
      <c r="D118" s="69"/>
      <c r="E118" s="118"/>
      <c r="F118" s="54"/>
    </row>
    <row r="119" spans="1:6" ht="12.75">
      <c r="A119" s="2" t="s">
        <v>67</v>
      </c>
      <c r="B119" s="19">
        <v>2321</v>
      </c>
      <c r="C119" s="69">
        <v>5139</v>
      </c>
      <c r="D119" s="69"/>
      <c r="E119" s="111">
        <v>3000</v>
      </c>
      <c r="F119" s="54" t="s">
        <v>290</v>
      </c>
    </row>
    <row r="120" spans="1:6" ht="12.75">
      <c r="A120" s="20" t="s">
        <v>25</v>
      </c>
      <c r="B120" s="21">
        <v>2321</v>
      </c>
      <c r="C120" s="69">
        <v>5171</v>
      </c>
      <c r="D120" s="69"/>
      <c r="E120" s="111">
        <v>7000</v>
      </c>
      <c r="F120" s="54" t="s">
        <v>291</v>
      </c>
    </row>
    <row r="121" spans="1:6" ht="12.75">
      <c r="A121" s="2" t="s">
        <v>328</v>
      </c>
      <c r="B121" s="19">
        <v>2321</v>
      </c>
      <c r="C121" s="78">
        <v>5141</v>
      </c>
      <c r="D121" s="164"/>
      <c r="E121" s="162">
        <v>40000</v>
      </c>
      <c r="F121" s="163" t="s">
        <v>329</v>
      </c>
    </row>
    <row r="122" spans="1:6" ht="12.75">
      <c r="A122" s="62" t="s">
        <v>113</v>
      </c>
      <c r="B122" s="19">
        <v>2321</v>
      </c>
      <c r="C122" s="63">
        <v>5901</v>
      </c>
      <c r="D122" s="63"/>
      <c r="E122" s="117">
        <v>0</v>
      </c>
      <c r="F122" s="54" t="s">
        <v>134</v>
      </c>
    </row>
    <row r="123" spans="1:6" s="76" customFormat="1" ht="12.75">
      <c r="A123" s="30" t="s">
        <v>102</v>
      </c>
      <c r="B123" s="77">
        <v>2321</v>
      </c>
      <c r="C123" s="78">
        <v>6121</v>
      </c>
      <c r="D123" s="78"/>
      <c r="E123" s="111">
        <v>0</v>
      </c>
      <c r="F123" s="74" t="s">
        <v>316</v>
      </c>
    </row>
    <row r="124" spans="1:6" ht="13.5">
      <c r="A124" s="14" t="s">
        <v>8</v>
      </c>
      <c r="B124" s="18">
        <v>2321</v>
      </c>
      <c r="C124" s="63"/>
      <c r="D124" s="63"/>
      <c r="E124" s="112">
        <f>SUM(E119:E123)</f>
        <v>50000</v>
      </c>
      <c r="F124" s="87" t="s">
        <v>249</v>
      </c>
    </row>
    <row r="125" spans="1:6" ht="12.75">
      <c r="A125" s="20"/>
      <c r="B125" s="21"/>
      <c r="C125" s="69"/>
      <c r="D125" s="69"/>
      <c r="E125" s="118"/>
      <c r="F125" s="54"/>
    </row>
    <row r="126" spans="1:6" ht="12.75">
      <c r="A126" s="2" t="s">
        <v>60</v>
      </c>
      <c r="B126" s="19">
        <v>2341</v>
      </c>
      <c r="C126" s="78">
        <v>5169</v>
      </c>
      <c r="D126" s="78"/>
      <c r="E126" s="111">
        <v>0</v>
      </c>
      <c r="F126" s="54" t="s">
        <v>366</v>
      </c>
    </row>
    <row r="127" spans="1:6" ht="12.75">
      <c r="A127" s="20" t="s">
        <v>25</v>
      </c>
      <c r="B127" s="21">
        <v>2341</v>
      </c>
      <c r="C127" s="69">
        <v>5171</v>
      </c>
      <c r="D127" s="69"/>
      <c r="E127" s="111">
        <v>0</v>
      </c>
      <c r="F127" s="54" t="s">
        <v>267</v>
      </c>
    </row>
    <row r="128" spans="1:6" ht="12.75">
      <c r="A128" s="62" t="s">
        <v>113</v>
      </c>
      <c r="B128" s="19">
        <v>2341</v>
      </c>
      <c r="C128" s="63">
        <v>5901</v>
      </c>
      <c r="D128" s="63"/>
      <c r="E128" s="117">
        <v>5000</v>
      </c>
      <c r="F128" s="54" t="s">
        <v>134</v>
      </c>
    </row>
    <row r="129" spans="1:6" s="76" customFormat="1" ht="12.75">
      <c r="A129" s="30" t="s">
        <v>102</v>
      </c>
      <c r="B129" s="77">
        <v>2341</v>
      </c>
      <c r="C129" s="78">
        <v>6121</v>
      </c>
      <c r="D129" s="78"/>
      <c r="E129" s="111">
        <v>0</v>
      </c>
      <c r="F129" s="74" t="s">
        <v>205</v>
      </c>
    </row>
    <row r="130" spans="1:6" ht="13.5">
      <c r="A130" s="61" t="s">
        <v>204</v>
      </c>
      <c r="B130" s="18">
        <v>2341</v>
      </c>
      <c r="C130" s="63"/>
      <c r="D130" s="63"/>
      <c r="E130" s="112">
        <f>SUM(E126:E129)</f>
        <v>5000</v>
      </c>
      <c r="F130" s="87" t="s">
        <v>250</v>
      </c>
    </row>
    <row r="131" spans="1:6" ht="12.75">
      <c r="A131" s="20"/>
      <c r="B131" s="21"/>
      <c r="C131" s="69"/>
      <c r="D131" s="69"/>
      <c r="E131" s="118"/>
      <c r="F131" s="54"/>
    </row>
    <row r="132" spans="1:6" ht="12.75">
      <c r="A132" s="29" t="s">
        <v>367</v>
      </c>
      <c r="B132" s="19">
        <v>3113</v>
      </c>
      <c r="C132" s="63">
        <v>5136</v>
      </c>
      <c r="D132" s="63"/>
      <c r="E132" s="111">
        <v>1000</v>
      </c>
      <c r="F132" s="54" t="s">
        <v>368</v>
      </c>
    </row>
    <row r="133" spans="1:6" ht="12.75">
      <c r="A133" s="28" t="s">
        <v>346</v>
      </c>
      <c r="B133" s="19">
        <v>3113</v>
      </c>
      <c r="C133" s="63">
        <v>5137</v>
      </c>
      <c r="D133" s="63"/>
      <c r="E133" s="111">
        <v>10000</v>
      </c>
      <c r="F133" s="54" t="s">
        <v>273</v>
      </c>
    </row>
    <row r="134" spans="1:6" ht="12.75">
      <c r="A134" s="2" t="s">
        <v>67</v>
      </c>
      <c r="B134" s="19">
        <v>3113</v>
      </c>
      <c r="C134" s="69">
        <v>5139</v>
      </c>
      <c r="D134" s="69"/>
      <c r="E134" s="111">
        <v>6000</v>
      </c>
      <c r="F134" s="54"/>
    </row>
    <row r="135" spans="1:6" ht="12.75">
      <c r="A135" s="2" t="s">
        <v>60</v>
      </c>
      <c r="B135" s="19">
        <v>3113</v>
      </c>
      <c r="C135" s="78">
        <v>5169</v>
      </c>
      <c r="D135" s="78"/>
      <c r="E135" s="111">
        <v>12000</v>
      </c>
      <c r="F135" s="54" t="s">
        <v>206</v>
      </c>
    </row>
    <row r="136" spans="1:6" ht="12.75">
      <c r="A136" s="20" t="s">
        <v>25</v>
      </c>
      <c r="B136" s="77">
        <v>3113</v>
      </c>
      <c r="C136" s="78">
        <v>5171</v>
      </c>
      <c r="D136" s="78"/>
      <c r="E136" s="111">
        <v>3000</v>
      </c>
      <c r="F136" s="74"/>
    </row>
    <row r="137" spans="1:6" ht="12.75">
      <c r="A137" s="2" t="s">
        <v>57</v>
      </c>
      <c r="B137" s="19">
        <v>3113</v>
      </c>
      <c r="C137" s="63">
        <v>5331</v>
      </c>
      <c r="D137" s="63"/>
      <c r="E137" s="165">
        <f>540000+20000</f>
        <v>560000</v>
      </c>
      <c r="F137" s="166" t="s">
        <v>347</v>
      </c>
    </row>
    <row r="138" spans="1:6" ht="12.75">
      <c r="A138" s="62" t="s">
        <v>113</v>
      </c>
      <c r="B138" s="19">
        <v>3113</v>
      </c>
      <c r="C138" s="63">
        <v>5901</v>
      </c>
      <c r="D138" s="63"/>
      <c r="E138" s="117">
        <f>138000-88000-20000</f>
        <v>30000</v>
      </c>
      <c r="F138" s="54" t="s">
        <v>134</v>
      </c>
    </row>
    <row r="139" spans="1:6" ht="12.75">
      <c r="A139" s="2" t="s">
        <v>102</v>
      </c>
      <c r="B139" s="19">
        <v>3113</v>
      </c>
      <c r="C139" s="63">
        <v>6121</v>
      </c>
      <c r="D139" s="63"/>
      <c r="E139" s="165">
        <f>290000-190000</f>
        <v>100000</v>
      </c>
      <c r="F139" s="166" t="s">
        <v>369</v>
      </c>
    </row>
    <row r="140" spans="1:6" ht="12.75">
      <c r="A140" s="2" t="s">
        <v>102</v>
      </c>
      <c r="B140" s="19">
        <v>3113</v>
      </c>
      <c r="C140" s="63">
        <v>6121</v>
      </c>
      <c r="D140" s="63"/>
      <c r="E140" s="117">
        <v>0</v>
      </c>
      <c r="F140" s="74" t="s">
        <v>225</v>
      </c>
    </row>
    <row r="141" spans="1:6" ht="13.5">
      <c r="A141" s="14" t="s">
        <v>26</v>
      </c>
      <c r="B141" s="18">
        <v>3113</v>
      </c>
      <c r="C141" s="63"/>
      <c r="D141" s="63"/>
      <c r="E141" s="112">
        <f>SUM(E132:E140)</f>
        <v>722000</v>
      </c>
      <c r="F141" s="87" t="s">
        <v>251</v>
      </c>
    </row>
    <row r="142" spans="1:6" ht="12.75" customHeight="1">
      <c r="A142" s="20"/>
      <c r="B142" s="20"/>
      <c r="C142" s="69"/>
      <c r="D142" s="69"/>
      <c r="E142" s="111"/>
      <c r="F142" s="54"/>
    </row>
    <row r="143" spans="1:6" ht="12.75">
      <c r="A143" s="62" t="s">
        <v>130</v>
      </c>
      <c r="B143" s="27">
        <v>3139</v>
      </c>
      <c r="C143" s="63">
        <v>5339</v>
      </c>
      <c r="D143" s="63"/>
      <c r="E143" s="111">
        <v>10000</v>
      </c>
      <c r="F143" s="54" t="s">
        <v>78</v>
      </c>
    </row>
    <row r="144" spans="1:6" ht="13.5">
      <c r="A144" s="12" t="s">
        <v>129</v>
      </c>
      <c r="B144" s="26">
        <v>3139</v>
      </c>
      <c r="C144" s="63"/>
      <c r="D144" s="63"/>
      <c r="E144" s="112">
        <f>SUM(E143)</f>
        <v>10000</v>
      </c>
      <c r="F144" s="54"/>
    </row>
    <row r="145" spans="1:6" ht="12" customHeight="1">
      <c r="A145" s="20"/>
      <c r="B145" s="20"/>
      <c r="C145" s="69"/>
      <c r="D145" s="69"/>
      <c r="E145" s="111"/>
      <c r="F145" s="54"/>
    </row>
    <row r="146" spans="1:6" ht="12.75">
      <c r="A146" s="20" t="s">
        <v>28</v>
      </c>
      <c r="B146" s="19">
        <v>3314</v>
      </c>
      <c r="C146" s="69">
        <v>5021</v>
      </c>
      <c r="D146" s="69"/>
      <c r="E146" s="111">
        <v>10000</v>
      </c>
      <c r="F146" s="74" t="s">
        <v>217</v>
      </c>
    </row>
    <row r="147" spans="1:6" ht="12.75">
      <c r="A147" s="30" t="s">
        <v>292</v>
      </c>
      <c r="B147" s="21">
        <v>3314</v>
      </c>
      <c r="C147" s="69">
        <v>5136</v>
      </c>
      <c r="D147" s="69"/>
      <c r="E147" s="111">
        <v>6000</v>
      </c>
      <c r="F147" s="74" t="s">
        <v>167</v>
      </c>
    </row>
    <row r="148" spans="1:6" ht="12.75">
      <c r="A148" s="2" t="s">
        <v>67</v>
      </c>
      <c r="B148" s="19">
        <v>3314</v>
      </c>
      <c r="C148" s="69">
        <v>5139</v>
      </c>
      <c r="D148" s="69"/>
      <c r="E148" s="111">
        <v>900</v>
      </c>
      <c r="F148" s="54" t="s">
        <v>208</v>
      </c>
    </row>
    <row r="149" spans="1:6" ht="12.75">
      <c r="A149" s="62" t="s">
        <v>130</v>
      </c>
      <c r="B149" s="27">
        <v>3314</v>
      </c>
      <c r="C149" s="63">
        <v>5339</v>
      </c>
      <c r="D149" s="63"/>
      <c r="E149" s="111">
        <v>3100</v>
      </c>
      <c r="F149" s="54" t="s">
        <v>207</v>
      </c>
    </row>
    <row r="150" spans="1:6" ht="13.5">
      <c r="A150" s="61" t="s">
        <v>166</v>
      </c>
      <c r="B150" s="18">
        <v>3314</v>
      </c>
      <c r="C150" s="63"/>
      <c r="D150" s="63"/>
      <c r="E150" s="112">
        <f>SUM(E146:E149)</f>
        <v>20000</v>
      </c>
      <c r="F150" s="87" t="s">
        <v>252</v>
      </c>
    </row>
    <row r="151" spans="1:6" ht="12.75">
      <c r="A151" s="2"/>
      <c r="B151" s="19"/>
      <c r="C151" s="63"/>
      <c r="D151" s="63"/>
      <c r="E151" s="111"/>
      <c r="F151" s="54"/>
    </row>
    <row r="152" spans="1:6" ht="12.75">
      <c r="A152" s="28" t="s">
        <v>346</v>
      </c>
      <c r="B152" s="19">
        <v>3315</v>
      </c>
      <c r="C152" s="63">
        <v>5137</v>
      </c>
      <c r="D152" s="63"/>
      <c r="E152" s="111">
        <v>0</v>
      </c>
      <c r="F152" s="54" t="s">
        <v>274</v>
      </c>
    </row>
    <row r="153" spans="1:6" ht="12.75">
      <c r="A153" s="2" t="s">
        <v>67</v>
      </c>
      <c r="B153" s="19">
        <v>3315</v>
      </c>
      <c r="C153" s="69">
        <v>5139</v>
      </c>
      <c r="D153" s="69"/>
      <c r="E153" s="111">
        <v>4000</v>
      </c>
      <c r="F153" s="54"/>
    </row>
    <row r="154" spans="1:6" ht="12.75">
      <c r="A154" s="2" t="s">
        <v>63</v>
      </c>
      <c r="B154" s="19">
        <v>3315</v>
      </c>
      <c r="C154" s="63">
        <v>5151</v>
      </c>
      <c r="D154" s="63"/>
      <c r="E154" s="111">
        <v>1500</v>
      </c>
      <c r="F154" s="54" t="s">
        <v>371</v>
      </c>
    </row>
    <row r="155" spans="1:6" ht="12.75">
      <c r="A155" s="2" t="s">
        <v>23</v>
      </c>
      <c r="B155" s="21">
        <v>3315</v>
      </c>
      <c r="C155" s="69">
        <v>5154</v>
      </c>
      <c r="D155" s="69"/>
      <c r="E155" s="111">
        <v>10000</v>
      </c>
      <c r="F155" s="54" t="s">
        <v>370</v>
      </c>
    </row>
    <row r="156" spans="1:6" ht="12.75">
      <c r="A156" s="2" t="s">
        <v>210</v>
      </c>
      <c r="B156" s="21">
        <v>3315</v>
      </c>
      <c r="C156" s="69">
        <v>5159</v>
      </c>
      <c r="D156" s="69"/>
      <c r="E156" s="111">
        <v>2000</v>
      </c>
      <c r="F156" s="54" t="s">
        <v>209</v>
      </c>
    </row>
    <row r="157" spans="1:6" ht="12.75">
      <c r="A157" s="20" t="s">
        <v>60</v>
      </c>
      <c r="B157" s="21">
        <v>3315</v>
      </c>
      <c r="C157" s="69">
        <v>5169</v>
      </c>
      <c r="D157" s="69"/>
      <c r="E157" s="111">
        <v>7000</v>
      </c>
      <c r="F157" s="54" t="s">
        <v>372</v>
      </c>
    </row>
    <row r="158" spans="1:6" ht="12.75">
      <c r="A158" s="2" t="s">
        <v>173</v>
      </c>
      <c r="B158" s="21">
        <v>3315</v>
      </c>
      <c r="C158" s="69">
        <v>5901</v>
      </c>
      <c r="D158" s="69"/>
      <c r="E158" s="111">
        <v>2500</v>
      </c>
      <c r="F158" s="54" t="s">
        <v>134</v>
      </c>
    </row>
    <row r="159" spans="1:6" ht="13.5">
      <c r="A159" s="61" t="s">
        <v>168</v>
      </c>
      <c r="B159" s="18">
        <v>3315</v>
      </c>
      <c r="C159" s="63"/>
      <c r="D159" s="63"/>
      <c r="E159" s="112">
        <f>SUM(E152:E158)</f>
        <v>27000</v>
      </c>
      <c r="F159" s="87" t="s">
        <v>253</v>
      </c>
    </row>
    <row r="160" spans="1:6" ht="12" customHeight="1">
      <c r="A160" s="20"/>
      <c r="B160" s="20"/>
      <c r="C160" s="69"/>
      <c r="D160" s="69"/>
      <c r="E160" s="111"/>
      <c r="F160" s="54"/>
    </row>
    <row r="161" spans="1:6" ht="12.75">
      <c r="A161" s="30" t="s">
        <v>120</v>
      </c>
      <c r="B161" s="21">
        <v>3316</v>
      </c>
      <c r="C161" s="69">
        <v>5136</v>
      </c>
      <c r="D161" s="69"/>
      <c r="E161" s="111">
        <v>10000</v>
      </c>
      <c r="F161" s="74" t="s">
        <v>121</v>
      </c>
    </row>
    <row r="162" spans="1:6" ht="13.5">
      <c r="A162" s="61" t="s">
        <v>119</v>
      </c>
      <c r="B162" s="18">
        <v>3316</v>
      </c>
      <c r="C162" s="63"/>
      <c r="D162" s="63"/>
      <c r="E162" s="112">
        <f>SUM(E161:E161)</f>
        <v>10000</v>
      </c>
      <c r="F162" s="54"/>
    </row>
    <row r="163" spans="1:6" ht="12.75">
      <c r="A163" s="2"/>
      <c r="B163" s="19"/>
      <c r="C163" s="63"/>
      <c r="D163" s="63"/>
      <c r="E163" s="111"/>
      <c r="F163" s="54"/>
    </row>
    <row r="164" spans="1:6" ht="12.75">
      <c r="A164" s="2" t="s">
        <v>28</v>
      </c>
      <c r="B164" s="19">
        <v>3319</v>
      </c>
      <c r="C164" s="63">
        <v>5021</v>
      </c>
      <c r="D164" s="63"/>
      <c r="E164" s="111">
        <v>21000</v>
      </c>
      <c r="F164" s="74" t="s">
        <v>81</v>
      </c>
    </row>
    <row r="165" spans="1:6" ht="12.75">
      <c r="A165" s="2" t="s">
        <v>360</v>
      </c>
      <c r="B165" s="19">
        <v>3319</v>
      </c>
      <c r="C165" s="63">
        <v>5222</v>
      </c>
      <c r="D165" s="63"/>
      <c r="E165" s="162">
        <v>10000</v>
      </c>
      <c r="F165" s="163" t="s">
        <v>226</v>
      </c>
    </row>
    <row r="166" spans="1:6" ht="12.75">
      <c r="A166" s="2" t="s">
        <v>113</v>
      </c>
      <c r="B166" s="19">
        <v>3319</v>
      </c>
      <c r="C166" s="63">
        <v>5901</v>
      </c>
      <c r="D166" s="63"/>
      <c r="E166" s="111">
        <v>4000</v>
      </c>
      <c r="F166" s="54" t="s">
        <v>134</v>
      </c>
    </row>
    <row r="167" spans="1:6" ht="13.5">
      <c r="A167" s="14" t="s">
        <v>58</v>
      </c>
      <c r="B167" s="18">
        <v>3319</v>
      </c>
      <c r="C167" s="63"/>
      <c r="D167" s="63"/>
      <c r="E167" s="112">
        <f>SUM(E164:E166)</f>
        <v>35000</v>
      </c>
      <c r="F167" s="54"/>
    </row>
    <row r="168" spans="1:6" ht="13.5">
      <c r="A168" s="36"/>
      <c r="B168" s="18"/>
      <c r="C168" s="63"/>
      <c r="D168" s="63"/>
      <c r="E168" s="112"/>
      <c r="F168" s="54"/>
    </row>
    <row r="169" spans="1:6" ht="12.75">
      <c r="A169" s="37" t="s">
        <v>25</v>
      </c>
      <c r="B169" s="27">
        <v>3326</v>
      </c>
      <c r="C169" s="63">
        <v>5171</v>
      </c>
      <c r="D169" s="63"/>
      <c r="E169" s="117">
        <v>10000</v>
      </c>
      <c r="F169" s="54" t="s">
        <v>104</v>
      </c>
    </row>
    <row r="170" spans="1:6" ht="13.5">
      <c r="A170" s="61" t="s">
        <v>122</v>
      </c>
      <c r="B170" s="18">
        <v>3326</v>
      </c>
      <c r="C170" s="63"/>
      <c r="D170" s="63"/>
      <c r="E170" s="112">
        <f>SUM(E169)</f>
        <v>10000</v>
      </c>
      <c r="F170" s="54"/>
    </row>
    <row r="171" spans="1:6" ht="13.5">
      <c r="A171" s="36"/>
      <c r="B171" s="18"/>
      <c r="C171" s="63"/>
      <c r="D171" s="63"/>
      <c r="E171" s="112"/>
      <c r="F171" s="54"/>
    </row>
    <row r="172" spans="1:6" ht="12.75">
      <c r="A172" s="37" t="s">
        <v>143</v>
      </c>
      <c r="B172" s="27">
        <v>3330</v>
      </c>
      <c r="C172" s="63">
        <v>5223</v>
      </c>
      <c r="D172" s="63"/>
      <c r="E172" s="117">
        <v>10000</v>
      </c>
      <c r="F172" s="54" t="s">
        <v>145</v>
      </c>
    </row>
    <row r="173" spans="1:6" ht="13.5">
      <c r="A173" s="61" t="s">
        <v>136</v>
      </c>
      <c r="B173" s="18">
        <v>3330</v>
      </c>
      <c r="C173" s="63"/>
      <c r="D173" s="63"/>
      <c r="E173" s="112">
        <f>SUM(E172:E172)</f>
        <v>10000</v>
      </c>
      <c r="F173" s="54" t="s">
        <v>303</v>
      </c>
    </row>
    <row r="174" spans="1:6" ht="13.5">
      <c r="A174" s="36"/>
      <c r="B174" s="18"/>
      <c r="C174" s="63"/>
      <c r="D174" s="63"/>
      <c r="E174" s="112"/>
      <c r="F174" s="54"/>
    </row>
    <row r="175" spans="1:6" ht="12.75">
      <c r="A175" s="2" t="s">
        <v>24</v>
      </c>
      <c r="B175" s="19">
        <v>3341</v>
      </c>
      <c r="C175" s="63">
        <v>5169</v>
      </c>
      <c r="D175" s="63"/>
      <c r="E175" s="111">
        <v>1000</v>
      </c>
      <c r="F175" s="54" t="s">
        <v>82</v>
      </c>
    </row>
    <row r="176" spans="1:6" ht="12.75">
      <c r="A176" s="2" t="s">
        <v>25</v>
      </c>
      <c r="B176" s="19">
        <v>3341</v>
      </c>
      <c r="C176" s="63">
        <v>5171</v>
      </c>
      <c r="D176" s="63"/>
      <c r="E176" s="111">
        <v>20000</v>
      </c>
      <c r="F176" s="54" t="s">
        <v>83</v>
      </c>
    </row>
    <row r="177" spans="1:6" ht="12.75">
      <c r="A177" s="2" t="s">
        <v>102</v>
      </c>
      <c r="B177" s="19">
        <v>3341</v>
      </c>
      <c r="C177" s="63">
        <v>6121</v>
      </c>
      <c r="D177" s="63"/>
      <c r="E177" s="111">
        <f>800000-800000</f>
        <v>0</v>
      </c>
      <c r="F177" s="54" t="s">
        <v>268</v>
      </c>
    </row>
    <row r="178" spans="1:6" ht="13.5">
      <c r="A178" s="14" t="s">
        <v>59</v>
      </c>
      <c r="B178" s="18">
        <v>3341</v>
      </c>
      <c r="C178" s="63"/>
      <c r="D178" s="63"/>
      <c r="E178" s="112">
        <f>SUM(E175:E177)</f>
        <v>21000</v>
      </c>
      <c r="F178" s="54"/>
    </row>
    <row r="179" spans="1:6" ht="13.5">
      <c r="A179" s="36"/>
      <c r="B179" s="18"/>
      <c r="C179" s="63"/>
      <c r="D179" s="63"/>
      <c r="E179" s="112"/>
      <c r="F179" s="54"/>
    </row>
    <row r="180" spans="1:6" ht="12.75">
      <c r="A180" s="28" t="s">
        <v>346</v>
      </c>
      <c r="B180" s="19">
        <v>3392</v>
      </c>
      <c r="C180" s="63">
        <v>5137</v>
      </c>
      <c r="D180" s="63"/>
      <c r="E180" s="111">
        <v>10000</v>
      </c>
      <c r="F180" s="54" t="s">
        <v>275</v>
      </c>
    </row>
    <row r="181" spans="1:6" ht="12.75">
      <c r="A181" s="2" t="s">
        <v>67</v>
      </c>
      <c r="B181" s="19">
        <v>3392</v>
      </c>
      <c r="C181" s="63">
        <v>5139</v>
      </c>
      <c r="D181" s="63"/>
      <c r="E181" s="111">
        <v>10000</v>
      </c>
      <c r="F181" s="54"/>
    </row>
    <row r="182" spans="1:6" ht="12.75">
      <c r="A182" s="2" t="s">
        <v>63</v>
      </c>
      <c r="B182" s="19">
        <v>3392</v>
      </c>
      <c r="C182" s="63">
        <v>5151</v>
      </c>
      <c r="D182" s="63"/>
      <c r="E182" s="111">
        <v>3000</v>
      </c>
      <c r="F182" s="74" t="s">
        <v>375</v>
      </c>
    </row>
    <row r="183" spans="1:6" ht="12.75">
      <c r="A183" s="20" t="s">
        <v>23</v>
      </c>
      <c r="B183" s="19">
        <v>3392</v>
      </c>
      <c r="C183" s="69">
        <v>5154</v>
      </c>
      <c r="D183" s="69"/>
      <c r="E183" s="111">
        <v>27000</v>
      </c>
      <c r="F183" s="54" t="s">
        <v>376</v>
      </c>
    </row>
    <row r="184" spans="1:6" ht="12.75">
      <c r="A184" s="2" t="s">
        <v>60</v>
      </c>
      <c r="B184" s="19">
        <v>3392</v>
      </c>
      <c r="C184" s="78">
        <v>5169</v>
      </c>
      <c r="D184" s="78"/>
      <c r="E184" s="111">
        <v>6000</v>
      </c>
      <c r="F184" s="54" t="s">
        <v>211</v>
      </c>
    </row>
    <row r="185" spans="1:6" ht="12.75">
      <c r="A185" s="30" t="s">
        <v>113</v>
      </c>
      <c r="B185" s="19">
        <v>3392</v>
      </c>
      <c r="C185" s="63">
        <v>5901</v>
      </c>
      <c r="D185" s="63"/>
      <c r="E185" s="111">
        <v>7000</v>
      </c>
      <c r="F185" s="54" t="s">
        <v>134</v>
      </c>
    </row>
    <row r="186" spans="1:6" ht="12.75">
      <c r="A186" s="2" t="s">
        <v>25</v>
      </c>
      <c r="B186" s="19">
        <v>3392</v>
      </c>
      <c r="C186" s="63">
        <v>5171</v>
      </c>
      <c r="D186" s="63"/>
      <c r="E186" s="162">
        <v>250000</v>
      </c>
      <c r="F186" s="163" t="s">
        <v>373</v>
      </c>
    </row>
    <row r="187" spans="1:6" ht="12.75">
      <c r="A187" s="2" t="s">
        <v>25</v>
      </c>
      <c r="B187" s="19">
        <v>3392</v>
      </c>
      <c r="C187" s="63">
        <v>5171</v>
      </c>
      <c r="D187" s="63"/>
      <c r="E187" s="162">
        <v>167000</v>
      </c>
      <c r="F187" s="163" t="s">
        <v>374</v>
      </c>
    </row>
    <row r="188" spans="1:6" ht="12.75">
      <c r="A188" s="2" t="s">
        <v>102</v>
      </c>
      <c r="B188" s="19">
        <v>3392</v>
      </c>
      <c r="C188" s="63">
        <v>6121</v>
      </c>
      <c r="D188" s="63"/>
      <c r="E188" s="111">
        <v>0</v>
      </c>
      <c r="F188" s="54" t="s">
        <v>227</v>
      </c>
    </row>
    <row r="189" spans="1:6" ht="13.5">
      <c r="A189" s="61" t="s">
        <v>186</v>
      </c>
      <c r="B189" s="18">
        <v>3392</v>
      </c>
      <c r="C189" s="63"/>
      <c r="D189" s="63"/>
      <c r="E189" s="112">
        <f>SUM(E180:E188)</f>
        <v>480000</v>
      </c>
      <c r="F189" s="87" t="s">
        <v>254</v>
      </c>
    </row>
    <row r="190" spans="1:6" ht="13.5">
      <c r="A190" s="57"/>
      <c r="B190" s="18"/>
      <c r="C190" s="63"/>
      <c r="D190" s="63"/>
      <c r="E190" s="112"/>
      <c r="F190" s="54"/>
    </row>
    <row r="191" spans="1:6" ht="12.75">
      <c r="A191" s="20" t="s">
        <v>28</v>
      </c>
      <c r="B191" s="19">
        <v>3399</v>
      </c>
      <c r="C191" s="69">
        <v>5021</v>
      </c>
      <c r="D191" s="69"/>
      <c r="E191" s="111">
        <v>9000</v>
      </c>
      <c r="F191" s="54" t="s">
        <v>174</v>
      </c>
    </row>
    <row r="192" spans="1:6" ht="12.75">
      <c r="A192" s="62" t="s">
        <v>213</v>
      </c>
      <c r="B192" s="19">
        <v>3399</v>
      </c>
      <c r="C192" s="63">
        <v>5041</v>
      </c>
      <c r="D192" s="63"/>
      <c r="E192" s="111">
        <v>10000</v>
      </c>
      <c r="F192" s="54" t="s">
        <v>302</v>
      </c>
    </row>
    <row r="193" spans="1:6" ht="12.75">
      <c r="A193" s="28" t="s">
        <v>346</v>
      </c>
      <c r="B193" s="19">
        <v>3399</v>
      </c>
      <c r="C193" s="63">
        <v>5137</v>
      </c>
      <c r="D193" s="63"/>
      <c r="E193" s="111">
        <v>22000</v>
      </c>
      <c r="F193" s="54" t="s">
        <v>377</v>
      </c>
    </row>
    <row r="194" spans="1:6" ht="12.75">
      <c r="A194" s="2" t="s">
        <v>67</v>
      </c>
      <c r="B194" s="19">
        <v>3399</v>
      </c>
      <c r="C194" s="69">
        <v>5139</v>
      </c>
      <c r="D194" s="69"/>
      <c r="E194" s="111">
        <v>18000</v>
      </c>
      <c r="F194" s="54" t="s">
        <v>378</v>
      </c>
    </row>
    <row r="195" spans="1:6" ht="12.75">
      <c r="A195" s="2" t="s">
        <v>23</v>
      </c>
      <c r="B195" s="19">
        <v>3399</v>
      </c>
      <c r="C195" s="69">
        <v>5154</v>
      </c>
      <c r="D195" s="69"/>
      <c r="E195" s="111">
        <v>6000</v>
      </c>
      <c r="F195" s="54" t="s">
        <v>212</v>
      </c>
    </row>
    <row r="196" spans="1:6" ht="12.75">
      <c r="A196" s="2" t="s">
        <v>105</v>
      </c>
      <c r="B196" s="19">
        <v>3399</v>
      </c>
      <c r="C196" s="69">
        <v>5164</v>
      </c>
      <c r="D196" s="69"/>
      <c r="E196" s="111">
        <v>37000</v>
      </c>
      <c r="F196" s="54" t="s">
        <v>381</v>
      </c>
    </row>
    <row r="197" spans="1:6" ht="12.75">
      <c r="A197" s="2" t="s">
        <v>60</v>
      </c>
      <c r="B197" s="19">
        <v>3399</v>
      </c>
      <c r="C197" s="63">
        <v>5169</v>
      </c>
      <c r="D197" s="63"/>
      <c r="E197" s="111">
        <v>242000</v>
      </c>
      <c r="F197" s="54" t="s">
        <v>380</v>
      </c>
    </row>
    <row r="198" spans="1:6" ht="12.75">
      <c r="A198" s="2" t="s">
        <v>35</v>
      </c>
      <c r="B198" s="19">
        <v>3399</v>
      </c>
      <c r="C198" s="63">
        <v>5175</v>
      </c>
      <c r="D198" s="63"/>
      <c r="E198" s="111">
        <v>34000</v>
      </c>
      <c r="F198" s="54" t="s">
        <v>436</v>
      </c>
    </row>
    <row r="199" spans="1:6" ht="12.75">
      <c r="A199" s="2" t="s">
        <v>44</v>
      </c>
      <c r="B199" s="19">
        <v>3399</v>
      </c>
      <c r="C199" s="63">
        <v>5194</v>
      </c>
      <c r="D199" s="63"/>
      <c r="E199" s="111">
        <v>32000</v>
      </c>
      <c r="F199" s="54" t="s">
        <v>135</v>
      </c>
    </row>
    <row r="200" spans="1:6" ht="12.75">
      <c r="A200" s="2" t="s">
        <v>146</v>
      </c>
      <c r="B200" s="19">
        <v>3399</v>
      </c>
      <c r="C200" s="63">
        <v>5492</v>
      </c>
      <c r="D200" s="63"/>
      <c r="E200" s="111">
        <v>15000</v>
      </c>
      <c r="F200" s="54" t="s">
        <v>84</v>
      </c>
    </row>
    <row r="201" spans="1:6" ht="12.75">
      <c r="A201" s="30" t="s">
        <v>113</v>
      </c>
      <c r="B201" s="19">
        <v>3399</v>
      </c>
      <c r="C201" s="63">
        <v>5901</v>
      </c>
      <c r="D201" s="63"/>
      <c r="E201" s="111">
        <v>5000</v>
      </c>
      <c r="F201" s="54" t="s">
        <v>134</v>
      </c>
    </row>
    <row r="202" spans="1:6" ht="13.5">
      <c r="A202" s="14" t="s">
        <v>61</v>
      </c>
      <c r="B202" s="18">
        <v>3399</v>
      </c>
      <c r="C202" s="63"/>
      <c r="D202" s="63"/>
      <c r="E202" s="112">
        <f>SUM(E191:E201)</f>
        <v>430000</v>
      </c>
      <c r="F202" s="87" t="s">
        <v>379</v>
      </c>
    </row>
    <row r="203" spans="1:6" ht="12.75">
      <c r="A203" s="2"/>
      <c r="B203" s="19"/>
      <c r="C203" s="63"/>
      <c r="D203" s="63"/>
      <c r="E203" s="111"/>
      <c r="F203" s="54"/>
    </row>
    <row r="204" spans="1:6" ht="12.75" hidden="1">
      <c r="A204" s="2" t="s">
        <v>24</v>
      </c>
      <c r="B204" s="19">
        <v>2140</v>
      </c>
      <c r="C204" s="63">
        <v>5162</v>
      </c>
      <c r="D204" s="63"/>
      <c r="E204" s="111"/>
      <c r="F204" s="54"/>
    </row>
    <row r="205" spans="1:6" ht="12.75">
      <c r="A205" s="2" t="s">
        <v>67</v>
      </c>
      <c r="B205" s="19">
        <v>3412</v>
      </c>
      <c r="C205" s="69">
        <v>5139</v>
      </c>
      <c r="D205" s="69"/>
      <c r="E205" s="111">
        <v>5000</v>
      </c>
      <c r="F205" s="54" t="s">
        <v>228</v>
      </c>
    </row>
    <row r="206" spans="1:6" ht="12.75">
      <c r="A206" s="2" t="s">
        <v>60</v>
      </c>
      <c r="B206" s="19">
        <v>3412</v>
      </c>
      <c r="C206" s="63">
        <v>5169</v>
      </c>
      <c r="D206" s="63"/>
      <c r="E206" s="111">
        <v>7000</v>
      </c>
      <c r="F206" s="54"/>
    </row>
    <row r="207" spans="1:6" ht="12.75">
      <c r="A207" s="2" t="s">
        <v>25</v>
      </c>
      <c r="B207" s="21">
        <v>3412</v>
      </c>
      <c r="C207" s="63">
        <v>5171</v>
      </c>
      <c r="D207" s="63"/>
      <c r="E207" s="111">
        <v>25000</v>
      </c>
      <c r="F207" s="54"/>
    </row>
    <row r="208" spans="1:6" ht="12.75">
      <c r="A208" s="30" t="s">
        <v>113</v>
      </c>
      <c r="B208" s="19">
        <v>3412</v>
      </c>
      <c r="C208" s="63">
        <v>5901</v>
      </c>
      <c r="D208" s="63"/>
      <c r="E208" s="111">
        <v>0</v>
      </c>
      <c r="F208" s="54" t="s">
        <v>134</v>
      </c>
    </row>
    <row r="209" spans="1:6" ht="12.75">
      <c r="A209" s="2" t="s">
        <v>102</v>
      </c>
      <c r="B209" s="19">
        <v>3412</v>
      </c>
      <c r="C209" s="63">
        <v>6121</v>
      </c>
      <c r="D209" s="63"/>
      <c r="E209" s="162">
        <v>150000</v>
      </c>
      <c r="F209" s="163" t="s">
        <v>382</v>
      </c>
    </row>
    <row r="210" spans="1:6" ht="13.5">
      <c r="A210" s="12" t="s">
        <v>431</v>
      </c>
      <c r="B210" s="26">
        <v>3412</v>
      </c>
      <c r="C210" s="63"/>
      <c r="D210" s="63"/>
      <c r="E210" s="112">
        <f>SUM(E205:E209)</f>
        <v>187000</v>
      </c>
      <c r="F210" s="87" t="s">
        <v>241</v>
      </c>
    </row>
    <row r="211" spans="1:6" ht="12.75">
      <c r="A211" s="2"/>
      <c r="B211" s="19"/>
      <c r="C211" s="63"/>
      <c r="D211" s="63"/>
      <c r="E211" s="111"/>
      <c r="F211" s="54"/>
    </row>
    <row r="212" spans="1:6" ht="12.75">
      <c r="A212" s="28" t="s">
        <v>360</v>
      </c>
      <c r="B212" s="19">
        <v>3419</v>
      </c>
      <c r="C212" s="63">
        <v>5222</v>
      </c>
      <c r="D212" s="63"/>
      <c r="E212" s="162">
        <v>35000</v>
      </c>
      <c r="F212" s="163" t="s">
        <v>202</v>
      </c>
    </row>
    <row r="213" spans="1:6" ht="13.5">
      <c r="A213" s="12" t="s">
        <v>432</v>
      </c>
      <c r="B213" s="26">
        <v>3419</v>
      </c>
      <c r="C213" s="63"/>
      <c r="D213" s="63"/>
      <c r="E213" s="112">
        <f>SUM(E212)</f>
        <v>35000</v>
      </c>
      <c r="F213" s="54"/>
    </row>
    <row r="214" spans="1:6" ht="12.75">
      <c r="A214" s="2"/>
      <c r="B214" s="19"/>
      <c r="C214" s="63"/>
      <c r="D214" s="63"/>
      <c r="E214" s="111"/>
      <c r="F214" s="54"/>
    </row>
    <row r="215" spans="1:6" ht="12.75">
      <c r="A215" s="28" t="s">
        <v>346</v>
      </c>
      <c r="B215" s="19">
        <v>3421</v>
      </c>
      <c r="C215" s="63">
        <v>5137</v>
      </c>
      <c r="D215" s="63"/>
      <c r="E215" s="111">
        <v>0</v>
      </c>
      <c r="F215" s="54" t="s">
        <v>276</v>
      </c>
    </row>
    <row r="216" spans="1:6" ht="12.75">
      <c r="A216" s="20" t="s">
        <v>42</v>
      </c>
      <c r="B216" s="21">
        <v>3421</v>
      </c>
      <c r="C216" s="69">
        <v>5169</v>
      </c>
      <c r="D216" s="69"/>
      <c r="E216" s="111">
        <v>15000</v>
      </c>
      <c r="F216" s="54" t="s">
        <v>182</v>
      </c>
    </row>
    <row r="217" spans="1:6" ht="12.75">
      <c r="A217" s="2" t="s">
        <v>25</v>
      </c>
      <c r="B217" s="21">
        <v>3421</v>
      </c>
      <c r="C217" s="63">
        <v>5171</v>
      </c>
      <c r="D217" s="63"/>
      <c r="E217" s="111">
        <v>10000</v>
      </c>
      <c r="F217" s="54" t="s">
        <v>229</v>
      </c>
    </row>
    <row r="218" spans="1:6" ht="12.75">
      <c r="A218" s="30" t="s">
        <v>113</v>
      </c>
      <c r="B218" s="19">
        <v>3421</v>
      </c>
      <c r="C218" s="63">
        <v>5901</v>
      </c>
      <c r="D218" s="63"/>
      <c r="E218" s="111">
        <v>5000</v>
      </c>
      <c r="F218" s="54" t="s">
        <v>134</v>
      </c>
    </row>
    <row r="219" spans="1:6" ht="12.75">
      <c r="A219" s="2" t="s">
        <v>102</v>
      </c>
      <c r="B219" s="19">
        <v>3421</v>
      </c>
      <c r="C219" s="63">
        <v>6121</v>
      </c>
      <c r="D219" s="63"/>
      <c r="E219" s="162">
        <v>200000</v>
      </c>
      <c r="F219" s="163" t="s">
        <v>269</v>
      </c>
    </row>
    <row r="220" spans="1:6" ht="12.75">
      <c r="A220" s="2" t="s">
        <v>102</v>
      </c>
      <c r="B220" s="19">
        <v>3421</v>
      </c>
      <c r="C220" s="63">
        <v>6121</v>
      </c>
      <c r="D220" s="63"/>
      <c r="E220" s="162">
        <f>150000-56000</f>
        <v>94000</v>
      </c>
      <c r="F220" s="163" t="s">
        <v>383</v>
      </c>
    </row>
    <row r="221" spans="1:6" ht="13.5">
      <c r="A221" s="14" t="s">
        <v>62</v>
      </c>
      <c r="B221" s="18">
        <v>3421</v>
      </c>
      <c r="C221" s="63"/>
      <c r="D221" s="63"/>
      <c r="E221" s="112">
        <f>SUM(E215:E220)</f>
        <v>324000</v>
      </c>
      <c r="F221" s="87" t="s">
        <v>230</v>
      </c>
    </row>
    <row r="222" spans="1:6" ht="12.75">
      <c r="A222" s="2"/>
      <c r="B222" s="19"/>
      <c r="C222" s="63"/>
      <c r="D222" s="63"/>
      <c r="E222" s="111"/>
      <c r="F222" s="54"/>
    </row>
    <row r="223" spans="1:6" ht="12.75">
      <c r="A223" s="2" t="s">
        <v>25</v>
      </c>
      <c r="B223" s="21">
        <v>3429</v>
      </c>
      <c r="C223" s="63">
        <v>5171</v>
      </c>
      <c r="D223" s="63"/>
      <c r="E223" s="111">
        <v>0</v>
      </c>
      <c r="F223" s="54"/>
    </row>
    <row r="224" spans="1:6" ht="12.75">
      <c r="A224" s="2" t="s">
        <v>102</v>
      </c>
      <c r="B224" s="19">
        <v>3429</v>
      </c>
      <c r="C224" s="63">
        <v>6121</v>
      </c>
      <c r="D224" s="63"/>
      <c r="E224" s="162">
        <v>1000000</v>
      </c>
      <c r="F224" s="163" t="s">
        <v>384</v>
      </c>
    </row>
    <row r="225" spans="1:6" ht="13.5">
      <c r="A225" s="14" t="s">
        <v>264</v>
      </c>
      <c r="B225" s="18">
        <v>3429</v>
      </c>
      <c r="C225" s="63"/>
      <c r="D225" s="63"/>
      <c r="E225" s="112">
        <f>SUM(E223:E224)</f>
        <v>1000000</v>
      </c>
      <c r="F225" s="87" t="s">
        <v>399</v>
      </c>
    </row>
    <row r="226" spans="1:6" ht="12.75">
      <c r="A226" s="2"/>
      <c r="B226" s="19"/>
      <c r="C226" s="63"/>
      <c r="D226" s="63"/>
      <c r="E226" s="111"/>
      <c r="F226" s="54"/>
    </row>
    <row r="227" spans="1:6" ht="13.5" customHeight="1">
      <c r="A227" s="2" t="s">
        <v>144</v>
      </c>
      <c r="B227" s="19">
        <v>3522</v>
      </c>
      <c r="C227" s="63">
        <v>5213</v>
      </c>
      <c r="D227" s="63"/>
      <c r="E227" s="162">
        <v>0</v>
      </c>
      <c r="F227" s="163" t="s">
        <v>386</v>
      </c>
    </row>
    <row r="228" spans="1:6" ht="13.5">
      <c r="A228" s="14" t="s">
        <v>385</v>
      </c>
      <c r="B228" s="18">
        <v>3522</v>
      </c>
      <c r="C228" s="63"/>
      <c r="D228" s="63"/>
      <c r="E228" s="112">
        <f>SUM(E227)</f>
        <v>0</v>
      </c>
      <c r="F228" s="54"/>
    </row>
    <row r="229" spans="1:6" ht="12.75">
      <c r="A229" s="20"/>
      <c r="B229" s="20"/>
      <c r="C229" s="69"/>
      <c r="D229" s="69"/>
      <c r="E229" s="111"/>
      <c r="F229" s="54"/>
    </row>
    <row r="230" spans="1:6" ht="13.5" customHeight="1">
      <c r="A230" s="2" t="s">
        <v>360</v>
      </c>
      <c r="B230" s="19">
        <v>3525</v>
      </c>
      <c r="C230" s="63">
        <v>5222</v>
      </c>
      <c r="D230" s="63"/>
      <c r="E230" s="162">
        <f>16000-6000</f>
        <v>10000</v>
      </c>
      <c r="F230" s="163" t="s">
        <v>231</v>
      </c>
    </row>
    <row r="231" spans="1:6" ht="13.5">
      <c r="A231" s="14" t="s">
        <v>137</v>
      </c>
      <c r="B231" s="18">
        <v>3525</v>
      </c>
      <c r="C231" s="63"/>
      <c r="D231" s="63"/>
      <c r="E231" s="112">
        <f>SUM(E230)</f>
        <v>10000</v>
      </c>
      <c r="F231" s="54"/>
    </row>
    <row r="232" spans="1:6" ht="12.75">
      <c r="A232" s="20"/>
      <c r="B232" s="20"/>
      <c r="C232" s="69"/>
      <c r="D232" s="69"/>
      <c r="E232" s="111"/>
      <c r="F232" s="54"/>
    </row>
    <row r="233" spans="1:6" ht="12.75">
      <c r="A233" s="20" t="s">
        <v>28</v>
      </c>
      <c r="B233" s="19">
        <v>3612</v>
      </c>
      <c r="C233" s="69">
        <v>5021</v>
      </c>
      <c r="D233" s="69"/>
      <c r="E233" s="111">
        <v>10000</v>
      </c>
      <c r="F233" s="74" t="s">
        <v>187</v>
      </c>
    </row>
    <row r="234" spans="1:6" ht="12.75">
      <c r="A234" s="28" t="s">
        <v>346</v>
      </c>
      <c r="B234" s="19">
        <v>3612</v>
      </c>
      <c r="C234" s="63">
        <v>5137</v>
      </c>
      <c r="D234" s="63"/>
      <c r="E234" s="111">
        <v>0</v>
      </c>
      <c r="F234" s="54" t="s">
        <v>277</v>
      </c>
    </row>
    <row r="235" spans="1:6" ht="12.75">
      <c r="A235" s="2" t="s">
        <v>67</v>
      </c>
      <c r="B235" s="19">
        <v>3612</v>
      </c>
      <c r="C235" s="69">
        <v>5139</v>
      </c>
      <c r="D235" s="69"/>
      <c r="E235" s="111">
        <v>5000</v>
      </c>
      <c r="F235" s="54"/>
    </row>
    <row r="236" spans="1:6" ht="12.75">
      <c r="A236" s="2" t="s">
        <v>63</v>
      </c>
      <c r="B236" s="19">
        <v>3612</v>
      </c>
      <c r="C236" s="63">
        <v>5151</v>
      </c>
      <c r="D236" s="63"/>
      <c r="E236" s="111">
        <v>80000</v>
      </c>
      <c r="F236" s="54" t="s">
        <v>387</v>
      </c>
    </row>
    <row r="237" spans="1:6" ht="12.75">
      <c r="A237" s="2" t="s">
        <v>23</v>
      </c>
      <c r="B237" s="19">
        <v>3612</v>
      </c>
      <c r="C237" s="63">
        <v>5154</v>
      </c>
      <c r="D237" s="63"/>
      <c r="E237" s="111">
        <v>40000</v>
      </c>
      <c r="F237" s="54" t="s">
        <v>388</v>
      </c>
    </row>
    <row r="238" spans="1:6" ht="12.75">
      <c r="A238" s="2" t="s">
        <v>60</v>
      </c>
      <c r="B238" s="21">
        <v>3612</v>
      </c>
      <c r="C238" s="69">
        <v>5169</v>
      </c>
      <c r="D238" s="69"/>
      <c r="E238" s="111">
        <v>14000</v>
      </c>
      <c r="F238" s="54" t="s">
        <v>293</v>
      </c>
    </row>
    <row r="239" spans="1:6" ht="12.75">
      <c r="A239" s="2" t="s">
        <v>25</v>
      </c>
      <c r="B239" s="21">
        <v>3612</v>
      </c>
      <c r="C239" s="63">
        <v>5171</v>
      </c>
      <c r="D239" s="63"/>
      <c r="E239" s="111">
        <v>34000</v>
      </c>
      <c r="F239" s="54" t="s">
        <v>278</v>
      </c>
    </row>
    <row r="240" spans="1:6" ht="12.75">
      <c r="A240" s="2" t="s">
        <v>102</v>
      </c>
      <c r="B240" s="19">
        <v>3612</v>
      </c>
      <c r="C240" s="63">
        <v>6121</v>
      </c>
      <c r="D240" s="63"/>
      <c r="E240" s="111">
        <v>0</v>
      </c>
      <c r="F240" s="74" t="s">
        <v>317</v>
      </c>
    </row>
    <row r="241" spans="1:6" ht="13.5">
      <c r="A241" s="14" t="s">
        <v>11</v>
      </c>
      <c r="B241" s="18">
        <v>3612</v>
      </c>
      <c r="C241" s="63"/>
      <c r="D241" s="63"/>
      <c r="E241" s="112">
        <f>SUM(E233:E240)</f>
        <v>183000</v>
      </c>
      <c r="F241" s="87" t="s">
        <v>257</v>
      </c>
    </row>
    <row r="242" spans="1:6" ht="12.75">
      <c r="A242" s="20"/>
      <c r="B242" s="20"/>
      <c r="C242" s="69"/>
      <c r="D242" s="69"/>
      <c r="E242" s="111"/>
      <c r="F242" s="54"/>
    </row>
    <row r="243" spans="1:6" ht="12.75">
      <c r="A243" s="28" t="s">
        <v>346</v>
      </c>
      <c r="B243" s="19">
        <v>3613</v>
      </c>
      <c r="C243" s="63">
        <v>5137</v>
      </c>
      <c r="D243" s="63"/>
      <c r="E243" s="111">
        <v>5000</v>
      </c>
      <c r="F243" s="54" t="s">
        <v>279</v>
      </c>
    </row>
    <row r="244" spans="1:6" ht="12.75">
      <c r="A244" s="2" t="s">
        <v>67</v>
      </c>
      <c r="B244" s="19">
        <v>3613</v>
      </c>
      <c r="C244" s="63">
        <v>5139</v>
      </c>
      <c r="D244" s="63"/>
      <c r="E244" s="111">
        <v>4000</v>
      </c>
      <c r="F244" s="54"/>
    </row>
    <row r="245" spans="1:6" ht="12.75">
      <c r="A245" s="2" t="s">
        <v>63</v>
      </c>
      <c r="B245" s="19">
        <v>3613</v>
      </c>
      <c r="C245" s="63">
        <v>5151</v>
      </c>
      <c r="D245" s="63"/>
      <c r="E245" s="111">
        <v>40000</v>
      </c>
      <c r="F245" s="54" t="s">
        <v>389</v>
      </c>
    </row>
    <row r="246" spans="1:6" ht="12.75">
      <c r="A246" s="2" t="s">
        <v>23</v>
      </c>
      <c r="B246" s="19">
        <v>3613</v>
      </c>
      <c r="C246" s="63">
        <v>5154</v>
      </c>
      <c r="D246" s="63"/>
      <c r="E246" s="111">
        <v>12000</v>
      </c>
      <c r="F246" s="54" t="s">
        <v>390</v>
      </c>
    </row>
    <row r="247" spans="1:6" ht="12.75">
      <c r="A247" s="2" t="s">
        <v>60</v>
      </c>
      <c r="B247" s="19">
        <v>3613</v>
      </c>
      <c r="C247" s="78">
        <v>5169</v>
      </c>
      <c r="D247" s="78"/>
      <c r="E247" s="111">
        <v>15000</v>
      </c>
      <c r="F247" s="54" t="s">
        <v>185</v>
      </c>
    </row>
    <row r="248" spans="1:6" ht="12.75">
      <c r="A248" s="2" t="s">
        <v>25</v>
      </c>
      <c r="B248" s="19">
        <v>3613</v>
      </c>
      <c r="C248" s="63">
        <v>5171</v>
      </c>
      <c r="D248" s="63"/>
      <c r="E248" s="111">
        <v>20000</v>
      </c>
      <c r="F248" s="54"/>
    </row>
    <row r="249" spans="1:6" ht="12.75">
      <c r="A249" s="2" t="s">
        <v>102</v>
      </c>
      <c r="B249" s="77">
        <v>3613</v>
      </c>
      <c r="C249" s="78">
        <v>6121</v>
      </c>
      <c r="D249" s="78"/>
      <c r="E249" s="111">
        <v>0</v>
      </c>
      <c r="F249" s="74" t="s">
        <v>262</v>
      </c>
    </row>
    <row r="250" spans="1:6" ht="13.5">
      <c r="A250" s="14" t="s">
        <v>64</v>
      </c>
      <c r="B250" s="18">
        <v>3613</v>
      </c>
      <c r="C250" s="63"/>
      <c r="D250" s="63"/>
      <c r="E250" s="112">
        <f>SUM(E243:E249)</f>
        <v>96000</v>
      </c>
      <c r="F250" s="87" t="s">
        <v>256</v>
      </c>
    </row>
    <row r="251" spans="1:6" ht="12.75">
      <c r="A251" s="2"/>
      <c r="B251" s="19"/>
      <c r="C251" s="63"/>
      <c r="D251" s="63"/>
      <c r="E251" s="111"/>
      <c r="F251" s="54"/>
    </row>
    <row r="252" spans="1:6" ht="12.75">
      <c r="A252" s="28" t="s">
        <v>346</v>
      </c>
      <c r="B252" s="19">
        <v>3631</v>
      </c>
      <c r="C252" s="63">
        <v>5137</v>
      </c>
      <c r="D252" s="63"/>
      <c r="E252" s="111">
        <v>0</v>
      </c>
      <c r="F252" s="54" t="s">
        <v>183</v>
      </c>
    </row>
    <row r="253" spans="1:6" ht="12.75">
      <c r="A253" s="2" t="s">
        <v>23</v>
      </c>
      <c r="B253" s="19">
        <v>3631</v>
      </c>
      <c r="C253" s="63">
        <v>5154</v>
      </c>
      <c r="D253" s="63"/>
      <c r="E253" s="111">
        <v>150000</v>
      </c>
      <c r="F253" s="54" t="s">
        <v>391</v>
      </c>
    </row>
    <row r="254" spans="1:6" ht="12.75">
      <c r="A254" s="2" t="s">
        <v>60</v>
      </c>
      <c r="B254" s="19">
        <v>3631</v>
      </c>
      <c r="C254" s="63">
        <v>5169</v>
      </c>
      <c r="D254" s="63"/>
      <c r="E254" s="111">
        <v>70000</v>
      </c>
      <c r="F254" s="54" t="s">
        <v>392</v>
      </c>
    </row>
    <row r="255" spans="1:6" ht="12" customHeight="1">
      <c r="A255" s="2" t="s">
        <v>25</v>
      </c>
      <c r="B255" s="19">
        <v>3631</v>
      </c>
      <c r="C255" s="63">
        <v>5171</v>
      </c>
      <c r="D255" s="63"/>
      <c r="E255" s="111">
        <v>30000</v>
      </c>
      <c r="F255" s="54"/>
    </row>
    <row r="256" spans="1:6" ht="12.75">
      <c r="A256" s="2" t="s">
        <v>102</v>
      </c>
      <c r="B256" s="19">
        <v>3631</v>
      </c>
      <c r="C256" s="63">
        <v>6121</v>
      </c>
      <c r="D256" s="63"/>
      <c r="E256" s="162">
        <v>100000</v>
      </c>
      <c r="F256" s="163" t="s">
        <v>393</v>
      </c>
    </row>
    <row r="257" spans="1:6" ht="13.5">
      <c r="A257" s="14" t="s">
        <v>27</v>
      </c>
      <c r="B257" s="18">
        <v>3631</v>
      </c>
      <c r="C257" s="63"/>
      <c r="D257" s="63"/>
      <c r="E257" s="112">
        <f>SUM(E252:E256)</f>
        <v>350000</v>
      </c>
      <c r="F257" s="87" t="s">
        <v>258</v>
      </c>
    </row>
    <row r="258" spans="1:6" ht="12.75">
      <c r="A258" s="59"/>
      <c r="B258" s="20"/>
      <c r="C258" s="69"/>
      <c r="D258" s="69"/>
      <c r="E258" s="120"/>
      <c r="F258" s="54"/>
    </row>
    <row r="259" spans="1:6" ht="12.75">
      <c r="A259" s="28" t="s">
        <v>346</v>
      </c>
      <c r="B259" s="19">
        <v>3632</v>
      </c>
      <c r="C259" s="63">
        <v>5137</v>
      </c>
      <c r="D259" s="63"/>
      <c r="E259" s="111">
        <v>5000</v>
      </c>
      <c r="F259" s="54" t="s">
        <v>281</v>
      </c>
    </row>
    <row r="260" spans="1:6" ht="12.75">
      <c r="A260" s="2" t="s">
        <v>67</v>
      </c>
      <c r="B260" s="19">
        <v>3632</v>
      </c>
      <c r="C260" s="63">
        <v>5139</v>
      </c>
      <c r="D260" s="63"/>
      <c r="E260" s="111">
        <v>6000</v>
      </c>
      <c r="F260" s="54" t="s">
        <v>214</v>
      </c>
    </row>
    <row r="261" spans="1:6" ht="12.75">
      <c r="A261" s="2" t="s">
        <v>63</v>
      </c>
      <c r="B261" s="19">
        <v>3632</v>
      </c>
      <c r="C261" s="63">
        <v>5151</v>
      </c>
      <c r="D261" s="63"/>
      <c r="E261" s="111">
        <v>3000</v>
      </c>
      <c r="F261" s="54" t="s">
        <v>394</v>
      </c>
    </row>
    <row r="262" spans="1:6" ht="12.75">
      <c r="A262" s="2" t="s">
        <v>23</v>
      </c>
      <c r="B262" s="19">
        <v>3632</v>
      </c>
      <c r="C262" s="63">
        <v>5154</v>
      </c>
      <c r="D262" s="63"/>
      <c r="E262" s="111">
        <v>5000</v>
      </c>
      <c r="F262" s="54" t="s">
        <v>395</v>
      </c>
    </row>
    <row r="263" spans="1:6" ht="12.75">
      <c r="A263" s="2" t="s">
        <v>29</v>
      </c>
      <c r="B263" s="19">
        <v>3632</v>
      </c>
      <c r="C263" s="63">
        <v>5161</v>
      </c>
      <c r="D263" s="63"/>
      <c r="E263" s="111">
        <v>1000</v>
      </c>
      <c r="F263" s="54" t="s">
        <v>215</v>
      </c>
    </row>
    <row r="264" spans="1:6" ht="12.75">
      <c r="A264" s="2" t="s">
        <v>60</v>
      </c>
      <c r="B264" s="19">
        <v>3632</v>
      </c>
      <c r="C264" s="63">
        <v>5169</v>
      </c>
      <c r="D264" s="63"/>
      <c r="E264" s="111">
        <v>20000</v>
      </c>
      <c r="F264" s="54" t="s">
        <v>169</v>
      </c>
    </row>
    <row r="265" spans="1:6" ht="12.75">
      <c r="A265" s="2" t="s">
        <v>25</v>
      </c>
      <c r="B265" s="19">
        <v>3632</v>
      </c>
      <c r="C265" s="63">
        <v>5171</v>
      </c>
      <c r="D265" s="63"/>
      <c r="E265" s="111">
        <v>10000</v>
      </c>
      <c r="F265" s="54" t="s">
        <v>152</v>
      </c>
    </row>
    <row r="266" spans="1:6" ht="13.5">
      <c r="A266" s="14" t="s">
        <v>12</v>
      </c>
      <c r="B266" s="18">
        <v>3632</v>
      </c>
      <c r="C266" s="63"/>
      <c r="D266" s="63"/>
      <c r="E266" s="112">
        <f>SUM(E259:E265)</f>
        <v>50000</v>
      </c>
      <c r="F266" s="87" t="s">
        <v>259</v>
      </c>
    </row>
    <row r="267" spans="1:6" ht="12.75">
      <c r="A267" s="59"/>
      <c r="B267" s="20"/>
      <c r="C267" s="69"/>
      <c r="D267" s="69"/>
      <c r="E267" s="120"/>
      <c r="F267" s="54"/>
    </row>
    <row r="268" spans="1:6" ht="12.75">
      <c r="A268" s="2" t="s">
        <v>32</v>
      </c>
      <c r="B268" s="19">
        <v>3635</v>
      </c>
      <c r="C268" s="63">
        <v>5179</v>
      </c>
      <c r="D268" s="63"/>
      <c r="E268" s="111">
        <v>0</v>
      </c>
      <c r="F268" s="54" t="s">
        <v>318</v>
      </c>
    </row>
    <row r="269" spans="1:6" ht="12.75">
      <c r="A269" s="2" t="s">
        <v>151</v>
      </c>
      <c r="B269" s="19">
        <v>3635</v>
      </c>
      <c r="C269" s="63">
        <v>6119</v>
      </c>
      <c r="D269" s="63"/>
      <c r="E269" s="111">
        <v>0</v>
      </c>
      <c r="F269" s="54" t="s">
        <v>319</v>
      </c>
    </row>
    <row r="270" spans="1:6" ht="13.5">
      <c r="A270" s="14" t="s">
        <v>150</v>
      </c>
      <c r="B270" s="18">
        <v>3635</v>
      </c>
      <c r="C270" s="63"/>
      <c r="D270" s="63"/>
      <c r="E270" s="112">
        <f>SUM(E268:E269)</f>
        <v>0</v>
      </c>
      <c r="F270" s="54"/>
    </row>
    <row r="271" spans="1:6" ht="12.75">
      <c r="A271" s="59"/>
      <c r="B271" s="20"/>
      <c r="C271" s="69"/>
      <c r="D271" s="69"/>
      <c r="E271" s="120"/>
      <c r="F271" s="54"/>
    </row>
    <row r="272" spans="1:6" ht="12.75">
      <c r="A272" s="20" t="s">
        <v>71</v>
      </c>
      <c r="B272" s="21">
        <v>3639</v>
      </c>
      <c r="C272" s="69">
        <v>5011</v>
      </c>
      <c r="D272" s="69">
        <v>13101</v>
      </c>
      <c r="E272" s="111">
        <v>0</v>
      </c>
      <c r="F272" s="74" t="s">
        <v>354</v>
      </c>
    </row>
    <row r="273" spans="1:6" ht="12.75">
      <c r="A273" s="2" t="s">
        <v>69</v>
      </c>
      <c r="B273" s="19">
        <v>3639</v>
      </c>
      <c r="C273" s="63">
        <v>5031</v>
      </c>
      <c r="D273" s="63">
        <v>13101</v>
      </c>
      <c r="E273" s="111">
        <v>0</v>
      </c>
      <c r="F273" s="74" t="s">
        <v>354</v>
      </c>
    </row>
    <row r="274" spans="1:6" ht="12.75">
      <c r="A274" s="28" t="s">
        <v>70</v>
      </c>
      <c r="B274" s="19">
        <v>3639</v>
      </c>
      <c r="C274" s="63">
        <v>5032</v>
      </c>
      <c r="D274" s="63">
        <v>13101</v>
      </c>
      <c r="E274" s="111">
        <v>0</v>
      </c>
      <c r="F274" s="74" t="s">
        <v>354</v>
      </c>
    </row>
    <row r="275" spans="1:6" ht="12.75">
      <c r="A275" s="20" t="s">
        <v>71</v>
      </c>
      <c r="B275" s="21">
        <v>3639</v>
      </c>
      <c r="C275" s="69">
        <v>5011</v>
      </c>
      <c r="D275" s="69">
        <v>13013</v>
      </c>
      <c r="E275" s="111">
        <v>0</v>
      </c>
      <c r="F275" s="74" t="s">
        <v>354</v>
      </c>
    </row>
    <row r="276" spans="1:6" ht="12.75">
      <c r="A276" s="2" t="s">
        <v>69</v>
      </c>
      <c r="B276" s="19">
        <v>3639</v>
      </c>
      <c r="C276" s="63">
        <v>5031</v>
      </c>
      <c r="D276" s="63">
        <v>13013</v>
      </c>
      <c r="E276" s="111">
        <v>0</v>
      </c>
      <c r="F276" s="74" t="s">
        <v>354</v>
      </c>
    </row>
    <row r="277" spans="1:6" ht="12.75">
      <c r="A277" s="28" t="s">
        <v>70</v>
      </c>
      <c r="B277" s="19">
        <v>3639</v>
      </c>
      <c r="C277" s="63">
        <v>5032</v>
      </c>
      <c r="D277" s="63">
        <v>13013</v>
      </c>
      <c r="E277" s="111">
        <v>0</v>
      </c>
      <c r="F277" s="74" t="s">
        <v>354</v>
      </c>
    </row>
    <row r="278" spans="1:6" ht="12.75">
      <c r="A278" s="29" t="s">
        <v>320</v>
      </c>
      <c r="B278" s="19">
        <v>3639</v>
      </c>
      <c r="C278" s="63">
        <v>5131</v>
      </c>
      <c r="D278" s="63"/>
      <c r="E278" s="111">
        <v>3000</v>
      </c>
      <c r="F278" s="54" t="s">
        <v>321</v>
      </c>
    </row>
    <row r="279" spans="1:6" ht="12.75">
      <c r="A279" s="28" t="s">
        <v>346</v>
      </c>
      <c r="B279" s="19">
        <v>3639</v>
      </c>
      <c r="C279" s="63">
        <v>5137</v>
      </c>
      <c r="D279" s="63"/>
      <c r="E279" s="111">
        <v>0</v>
      </c>
      <c r="F279" s="54" t="s">
        <v>280</v>
      </c>
    </row>
    <row r="280" spans="1:6" ht="12.75">
      <c r="A280" s="62" t="s">
        <v>123</v>
      </c>
      <c r="B280" s="19">
        <v>3639</v>
      </c>
      <c r="C280" s="63">
        <v>5139</v>
      </c>
      <c r="D280" s="63"/>
      <c r="E280" s="111">
        <v>6000</v>
      </c>
      <c r="F280" s="54" t="s">
        <v>184</v>
      </c>
    </row>
    <row r="281" spans="1:6" ht="12.75">
      <c r="A281" s="2" t="s">
        <v>63</v>
      </c>
      <c r="B281" s="19">
        <v>3639</v>
      </c>
      <c r="C281" s="63">
        <v>5151</v>
      </c>
      <c r="D281" s="63"/>
      <c r="E281" s="111">
        <v>1000</v>
      </c>
      <c r="F281" s="54" t="s">
        <v>396</v>
      </c>
    </row>
    <row r="282" spans="1:6" ht="12.75">
      <c r="A282" s="20" t="s">
        <v>23</v>
      </c>
      <c r="B282" s="21">
        <v>3639</v>
      </c>
      <c r="C282" s="69">
        <v>5154</v>
      </c>
      <c r="D282" s="69"/>
      <c r="E282" s="111">
        <v>8000</v>
      </c>
      <c r="F282" s="54" t="s">
        <v>397</v>
      </c>
    </row>
    <row r="283" spans="1:6" ht="12.75">
      <c r="A283" s="30" t="s">
        <v>233</v>
      </c>
      <c r="B283" s="21">
        <v>3639</v>
      </c>
      <c r="C283" s="69">
        <v>5155</v>
      </c>
      <c r="D283" s="69"/>
      <c r="E283" s="111">
        <v>5000</v>
      </c>
      <c r="F283" s="54" t="s">
        <v>232</v>
      </c>
    </row>
    <row r="284" spans="1:6" ht="12.75">
      <c r="A284" s="2" t="s">
        <v>24</v>
      </c>
      <c r="B284" s="19">
        <v>3639</v>
      </c>
      <c r="C284" s="63">
        <v>5162</v>
      </c>
      <c r="D284" s="63"/>
      <c r="E284" s="111">
        <v>1000</v>
      </c>
      <c r="F284" s="54" t="s">
        <v>398</v>
      </c>
    </row>
    <row r="285" spans="1:6" ht="12.75">
      <c r="A285" s="2" t="s">
        <v>41</v>
      </c>
      <c r="B285" s="19">
        <v>3639</v>
      </c>
      <c r="C285" s="63">
        <v>5166</v>
      </c>
      <c r="D285" s="63"/>
      <c r="E285" s="111">
        <v>50000</v>
      </c>
      <c r="F285" s="54" t="s">
        <v>322</v>
      </c>
    </row>
    <row r="286" spans="1:6" ht="12.75">
      <c r="A286" s="62" t="s">
        <v>124</v>
      </c>
      <c r="B286" s="19">
        <v>3639</v>
      </c>
      <c r="C286" s="63">
        <v>5169</v>
      </c>
      <c r="D286" s="63"/>
      <c r="E286" s="111">
        <v>28000</v>
      </c>
      <c r="F286" s="54" t="s">
        <v>323</v>
      </c>
    </row>
    <row r="287" spans="1:6" ht="12.75">
      <c r="A287" s="62" t="s">
        <v>125</v>
      </c>
      <c r="B287" s="19">
        <v>3639</v>
      </c>
      <c r="C287" s="63">
        <v>5171</v>
      </c>
      <c r="D287" s="63"/>
      <c r="E287" s="162">
        <v>700000</v>
      </c>
      <c r="F287" s="163" t="s">
        <v>400</v>
      </c>
    </row>
    <row r="288" spans="1:6" ht="12.75">
      <c r="A288" s="2" t="s">
        <v>171</v>
      </c>
      <c r="B288" s="19">
        <v>3639</v>
      </c>
      <c r="C288" s="63">
        <v>5362</v>
      </c>
      <c r="D288" s="63"/>
      <c r="E288" s="111">
        <v>5000</v>
      </c>
      <c r="F288" s="54" t="s">
        <v>297</v>
      </c>
    </row>
    <row r="289" spans="1:6" ht="12.75">
      <c r="A289" s="30" t="s">
        <v>113</v>
      </c>
      <c r="B289" s="19">
        <v>3639</v>
      </c>
      <c r="C289" s="63">
        <v>5901</v>
      </c>
      <c r="D289" s="63"/>
      <c r="E289" s="111">
        <f>83000-49000-32000</f>
        <v>2000</v>
      </c>
      <c r="F289" s="54" t="s">
        <v>134</v>
      </c>
    </row>
    <row r="290" spans="1:6" ht="12.75">
      <c r="A290" s="30" t="s">
        <v>299</v>
      </c>
      <c r="B290" s="19">
        <v>3639</v>
      </c>
      <c r="C290" s="63">
        <v>6130</v>
      </c>
      <c r="D290" s="63"/>
      <c r="E290" s="111">
        <v>0</v>
      </c>
      <c r="F290" s="54" t="s">
        <v>298</v>
      </c>
    </row>
    <row r="291" spans="1:6" ht="13.5">
      <c r="A291" s="61" t="s">
        <v>14</v>
      </c>
      <c r="B291" s="18">
        <v>3639</v>
      </c>
      <c r="C291" s="63"/>
      <c r="D291" s="63"/>
      <c r="E291" s="112">
        <f>SUM(E272:E290)</f>
        <v>809000</v>
      </c>
      <c r="F291" s="54"/>
    </row>
    <row r="292" spans="1:6" ht="12.75">
      <c r="A292" s="59"/>
      <c r="B292" s="20"/>
      <c r="C292" s="69"/>
      <c r="D292" s="69"/>
      <c r="E292" s="120"/>
      <c r="F292" s="54"/>
    </row>
    <row r="293" spans="1:6" ht="12.75">
      <c r="A293" s="28" t="s">
        <v>346</v>
      </c>
      <c r="B293" s="19">
        <v>3722</v>
      </c>
      <c r="C293" s="63">
        <v>5137</v>
      </c>
      <c r="D293" s="63"/>
      <c r="E293" s="111">
        <v>4500</v>
      </c>
      <c r="F293" s="54" t="s">
        <v>402</v>
      </c>
    </row>
    <row r="294" spans="1:6" ht="12.75">
      <c r="A294" s="2" t="s">
        <v>403</v>
      </c>
      <c r="B294" s="19">
        <v>3722</v>
      </c>
      <c r="C294" s="63">
        <v>5138</v>
      </c>
      <c r="D294" s="63"/>
      <c r="E294" s="111">
        <v>7000</v>
      </c>
      <c r="F294" s="54" t="s">
        <v>401</v>
      </c>
    </row>
    <row r="295" spans="1:6" ht="12.75">
      <c r="A295" s="2" t="s">
        <v>208</v>
      </c>
      <c r="B295" s="19">
        <v>3722</v>
      </c>
      <c r="C295" s="63">
        <v>5139</v>
      </c>
      <c r="D295" s="63"/>
      <c r="E295" s="111">
        <v>500</v>
      </c>
      <c r="F295" s="54" t="s">
        <v>404</v>
      </c>
    </row>
    <row r="296" spans="1:6" ht="12.75">
      <c r="A296" s="2" t="s">
        <v>60</v>
      </c>
      <c r="B296" s="19">
        <v>3722</v>
      </c>
      <c r="C296" s="63">
        <v>5169</v>
      </c>
      <c r="D296" s="63"/>
      <c r="E296" s="111">
        <v>395000</v>
      </c>
      <c r="F296" s="54" t="s">
        <v>324</v>
      </c>
    </row>
    <row r="297" spans="1:6" ht="12.75">
      <c r="A297" s="9" t="s">
        <v>191</v>
      </c>
      <c r="B297" s="10">
        <v>3722</v>
      </c>
      <c r="C297" s="66">
        <v>5329</v>
      </c>
      <c r="D297" s="66"/>
      <c r="E297" s="111">
        <v>7000</v>
      </c>
      <c r="F297" s="54" t="s">
        <v>85</v>
      </c>
    </row>
    <row r="298" spans="1:6" ht="12.75">
      <c r="A298" s="20" t="s">
        <v>198</v>
      </c>
      <c r="B298" s="21">
        <v>3722</v>
      </c>
      <c r="C298" s="69">
        <v>6122</v>
      </c>
      <c r="D298" s="69"/>
      <c r="E298" s="113">
        <v>0</v>
      </c>
      <c r="F298" s="54" t="s">
        <v>405</v>
      </c>
    </row>
    <row r="299" spans="1:6" ht="13.5">
      <c r="A299" s="14" t="s">
        <v>15</v>
      </c>
      <c r="B299" s="18">
        <v>3722</v>
      </c>
      <c r="C299" s="63"/>
      <c r="D299" s="63"/>
      <c r="E299" s="112">
        <f>SUM(E293:E298)</f>
        <v>414000</v>
      </c>
      <c r="F299" s="54"/>
    </row>
    <row r="300" spans="1:6" ht="12.75">
      <c r="A300" s="59"/>
      <c r="B300" s="20"/>
      <c r="C300" s="69"/>
      <c r="D300" s="69"/>
      <c r="E300" s="120"/>
      <c r="F300" s="54"/>
    </row>
    <row r="301" spans="1:6" ht="12.75">
      <c r="A301" s="2" t="s">
        <v>60</v>
      </c>
      <c r="B301" s="21">
        <v>3723</v>
      </c>
      <c r="C301" s="69">
        <v>5169</v>
      </c>
      <c r="D301" s="69"/>
      <c r="E301" s="111">
        <v>50000</v>
      </c>
      <c r="F301" s="54" t="s">
        <v>235</v>
      </c>
    </row>
    <row r="302" spans="1:6" ht="13.5">
      <c r="A302" s="61" t="s">
        <v>176</v>
      </c>
      <c r="B302" s="18">
        <v>3723</v>
      </c>
      <c r="C302" s="63"/>
      <c r="D302" s="63"/>
      <c r="E302" s="112">
        <f>SUM(E301)</f>
        <v>50000</v>
      </c>
      <c r="F302" s="54"/>
    </row>
    <row r="303" spans="1:6" ht="12.75">
      <c r="A303" s="59"/>
      <c r="B303" s="20"/>
      <c r="C303" s="69"/>
      <c r="D303" s="69"/>
      <c r="E303" s="120"/>
      <c r="F303" s="54"/>
    </row>
    <row r="304" spans="1:6" ht="12.75">
      <c r="A304" s="2" t="s">
        <v>60</v>
      </c>
      <c r="B304" s="19">
        <v>3724</v>
      </c>
      <c r="C304" s="63">
        <v>5169</v>
      </c>
      <c r="D304" s="63"/>
      <c r="E304" s="111">
        <v>4000</v>
      </c>
      <c r="F304" s="54" t="s">
        <v>86</v>
      </c>
    </row>
    <row r="305" spans="1:6" ht="13.5">
      <c r="A305" s="12" t="s">
        <v>75</v>
      </c>
      <c r="B305" s="26">
        <v>3724</v>
      </c>
      <c r="C305" s="63"/>
      <c r="D305" s="63"/>
      <c r="E305" s="112">
        <f>SUM(E304)</f>
        <v>4000</v>
      </c>
      <c r="F305" s="54"/>
    </row>
    <row r="306" spans="1:6" ht="12.75">
      <c r="A306" s="59"/>
      <c r="B306" s="20"/>
      <c r="C306" s="69"/>
      <c r="D306" s="69"/>
      <c r="E306" s="120"/>
      <c r="F306" s="54"/>
    </row>
    <row r="307" spans="1:6" ht="12.75">
      <c r="A307" s="28" t="s">
        <v>346</v>
      </c>
      <c r="B307" s="21">
        <v>3725</v>
      </c>
      <c r="C307" s="69">
        <v>5137</v>
      </c>
      <c r="D307" s="69"/>
      <c r="E307" s="113">
        <v>0</v>
      </c>
      <c r="F307" s="54" t="s">
        <v>406</v>
      </c>
    </row>
    <row r="308" spans="1:6" ht="12.75">
      <c r="A308" s="75" t="s">
        <v>60</v>
      </c>
      <c r="B308" s="19">
        <v>3725</v>
      </c>
      <c r="C308" s="63">
        <v>5169</v>
      </c>
      <c r="D308" s="63"/>
      <c r="E308" s="111">
        <v>350000</v>
      </c>
      <c r="F308" s="54" t="s">
        <v>266</v>
      </c>
    </row>
    <row r="309" spans="1:6" ht="12.75">
      <c r="A309" s="2" t="s">
        <v>113</v>
      </c>
      <c r="B309" s="77">
        <v>3725</v>
      </c>
      <c r="C309" s="78">
        <v>5901</v>
      </c>
      <c r="D309" s="78"/>
      <c r="E309" s="111">
        <v>0</v>
      </c>
      <c r="F309" s="163"/>
    </row>
    <row r="310" spans="1:6" ht="12.75">
      <c r="A310" s="2" t="s">
        <v>102</v>
      </c>
      <c r="B310" s="19">
        <v>3725</v>
      </c>
      <c r="C310" s="63">
        <v>6121</v>
      </c>
      <c r="D310" s="63"/>
      <c r="E310" s="111">
        <v>0</v>
      </c>
      <c r="F310" s="163"/>
    </row>
    <row r="311" spans="1:6" ht="12.75">
      <c r="A311" s="20" t="s">
        <v>198</v>
      </c>
      <c r="B311" s="21">
        <v>3725</v>
      </c>
      <c r="C311" s="69">
        <v>6122</v>
      </c>
      <c r="D311" s="69"/>
      <c r="E311" s="162">
        <f>650000-150000</f>
        <v>500000</v>
      </c>
      <c r="F311" s="163" t="s">
        <v>410</v>
      </c>
    </row>
    <row r="312" spans="1:6" ht="13.5">
      <c r="A312" s="14" t="s">
        <v>265</v>
      </c>
      <c r="B312" s="18">
        <v>3725</v>
      </c>
      <c r="C312" s="69"/>
      <c r="D312" s="69"/>
      <c r="E312" s="112">
        <f>SUM(E307:E311)</f>
        <v>850000</v>
      </c>
      <c r="F312" s="54"/>
    </row>
    <row r="313" spans="1:6" ht="12.75">
      <c r="A313" s="2"/>
      <c r="B313" s="19"/>
      <c r="C313" s="63"/>
      <c r="D313" s="63"/>
      <c r="E313" s="111"/>
      <c r="F313" s="95"/>
    </row>
    <row r="314" spans="1:6" ht="12.75">
      <c r="A314" s="28" t="s">
        <v>346</v>
      </c>
      <c r="B314" s="21">
        <v>3729</v>
      </c>
      <c r="C314" s="69">
        <v>5137</v>
      </c>
      <c r="D314" s="69"/>
      <c r="E314" s="113">
        <v>0</v>
      </c>
      <c r="F314" s="54" t="s">
        <v>406</v>
      </c>
    </row>
    <row r="315" spans="1:6" ht="12.75">
      <c r="A315" s="2" t="s">
        <v>113</v>
      </c>
      <c r="B315" s="77">
        <v>3729</v>
      </c>
      <c r="C315" s="78">
        <v>5901</v>
      </c>
      <c r="D315" s="78"/>
      <c r="E315" s="162">
        <f>2700000</f>
        <v>2700000</v>
      </c>
      <c r="F315" s="163" t="s">
        <v>409</v>
      </c>
    </row>
    <row r="316" spans="1:6" ht="12.75">
      <c r="A316" s="2" t="s">
        <v>102</v>
      </c>
      <c r="B316" s="19">
        <v>3729</v>
      </c>
      <c r="C316" s="63">
        <v>6121</v>
      </c>
      <c r="D316" s="63"/>
      <c r="E316" s="111">
        <v>230000</v>
      </c>
      <c r="F316" s="74" t="s">
        <v>411</v>
      </c>
    </row>
    <row r="317" spans="1:6" ht="13.5">
      <c r="A317" s="14" t="s">
        <v>407</v>
      </c>
      <c r="B317" s="18">
        <v>3729</v>
      </c>
      <c r="C317" s="69"/>
      <c r="D317" s="69"/>
      <c r="E317" s="112">
        <f>SUM(E314:E316)</f>
        <v>2930000</v>
      </c>
      <c r="F317" s="87" t="s">
        <v>408</v>
      </c>
    </row>
    <row r="318" spans="1:6" ht="12.75">
      <c r="A318" s="2"/>
      <c r="B318" s="19"/>
      <c r="C318" s="63"/>
      <c r="D318" s="63"/>
      <c r="E318" s="111"/>
      <c r="F318" s="95"/>
    </row>
    <row r="319" spans="1:6" ht="12.75">
      <c r="A319" s="20" t="s">
        <v>66</v>
      </c>
      <c r="B319" s="21">
        <v>3745</v>
      </c>
      <c r="C319" s="69">
        <v>5132</v>
      </c>
      <c r="D319" s="69"/>
      <c r="E319" s="113">
        <v>7500</v>
      </c>
      <c r="F319" s="54" t="s">
        <v>195</v>
      </c>
    </row>
    <row r="320" spans="1:6" ht="12.75">
      <c r="A320" s="30" t="s">
        <v>236</v>
      </c>
      <c r="B320" s="21">
        <v>3745</v>
      </c>
      <c r="C320" s="69">
        <v>5133</v>
      </c>
      <c r="D320" s="69"/>
      <c r="E320" s="113">
        <v>500</v>
      </c>
      <c r="F320" s="54"/>
    </row>
    <row r="321" spans="1:6" ht="12.75">
      <c r="A321" s="28" t="s">
        <v>346</v>
      </c>
      <c r="B321" s="21">
        <v>3745</v>
      </c>
      <c r="C321" s="69">
        <v>5137</v>
      </c>
      <c r="D321" s="69"/>
      <c r="E321" s="113">
        <v>15000</v>
      </c>
      <c r="F321" s="54" t="s">
        <v>282</v>
      </c>
    </row>
    <row r="322" spans="1:6" ht="12.75">
      <c r="A322" s="2" t="s">
        <v>67</v>
      </c>
      <c r="B322" s="19">
        <v>3745</v>
      </c>
      <c r="C322" s="63">
        <v>5139</v>
      </c>
      <c r="D322" s="63"/>
      <c r="E322" s="111">
        <v>35000</v>
      </c>
      <c r="F322" s="54" t="s">
        <v>413</v>
      </c>
    </row>
    <row r="323" spans="1:6" ht="12.75">
      <c r="A323" s="20" t="s">
        <v>31</v>
      </c>
      <c r="B323" s="21">
        <v>3745</v>
      </c>
      <c r="C323" s="69">
        <v>5156</v>
      </c>
      <c r="D323" s="69"/>
      <c r="E323" s="111">
        <v>60000</v>
      </c>
      <c r="F323" s="54"/>
    </row>
    <row r="324" spans="1:6" ht="12.75">
      <c r="A324" s="51" t="s">
        <v>40</v>
      </c>
      <c r="B324" s="21">
        <v>3745</v>
      </c>
      <c r="C324" s="69">
        <v>5163</v>
      </c>
      <c r="D324" s="69"/>
      <c r="E324" s="111">
        <v>9000</v>
      </c>
      <c r="F324" s="50" t="s">
        <v>147</v>
      </c>
    </row>
    <row r="325" spans="1:6" ht="12.75">
      <c r="A325" s="2" t="s">
        <v>60</v>
      </c>
      <c r="B325" s="19">
        <v>3745</v>
      </c>
      <c r="C325" s="63">
        <v>5169</v>
      </c>
      <c r="D325" s="63"/>
      <c r="E325" s="111">
        <v>300000</v>
      </c>
      <c r="F325" s="54" t="s">
        <v>412</v>
      </c>
    </row>
    <row r="326" spans="1:6" ht="12.75">
      <c r="A326" s="20" t="s">
        <v>25</v>
      </c>
      <c r="B326" s="21">
        <v>3745</v>
      </c>
      <c r="C326" s="69">
        <v>5171</v>
      </c>
      <c r="D326" s="69"/>
      <c r="E326" s="111">
        <v>60000</v>
      </c>
      <c r="F326" s="54" t="s">
        <v>170</v>
      </c>
    </row>
    <row r="327" spans="1:6" ht="12.75">
      <c r="A327" s="2" t="s">
        <v>237</v>
      </c>
      <c r="B327" s="19">
        <v>3745</v>
      </c>
      <c r="C327" s="78">
        <v>5494</v>
      </c>
      <c r="D327" s="78"/>
      <c r="E327" s="111">
        <v>20000</v>
      </c>
      <c r="F327" s="54" t="s">
        <v>238</v>
      </c>
    </row>
    <row r="328" spans="1:6" ht="13.5">
      <c r="A328" s="14" t="s">
        <v>30</v>
      </c>
      <c r="B328" s="18">
        <v>3745</v>
      </c>
      <c r="C328" s="69"/>
      <c r="D328" s="69"/>
      <c r="E328" s="112">
        <f>SUM(E319:E327)</f>
        <v>507000</v>
      </c>
      <c r="F328" s="54"/>
    </row>
    <row r="329" spans="1:6" ht="12.75">
      <c r="A329" s="20"/>
      <c r="B329" s="21"/>
      <c r="C329" s="69"/>
      <c r="D329" s="69"/>
      <c r="E329" s="111"/>
      <c r="F329" s="54"/>
    </row>
    <row r="330" spans="1:6" ht="12.75">
      <c r="A330" s="2" t="s">
        <v>60</v>
      </c>
      <c r="B330" s="19">
        <v>3900</v>
      </c>
      <c r="C330" s="63">
        <v>5169</v>
      </c>
      <c r="D330" s="63"/>
      <c r="E330" s="111">
        <v>1500</v>
      </c>
      <c r="F330" s="54" t="s">
        <v>284</v>
      </c>
    </row>
    <row r="331" spans="1:6" ht="13.5" customHeight="1">
      <c r="A331" s="2" t="s">
        <v>32</v>
      </c>
      <c r="B331" s="19">
        <v>3900</v>
      </c>
      <c r="C331" s="63">
        <v>5179</v>
      </c>
      <c r="D331" s="63"/>
      <c r="E331" s="113">
        <f>3300+5500</f>
        <v>8800</v>
      </c>
      <c r="F331" s="54" t="s">
        <v>295</v>
      </c>
    </row>
    <row r="332" spans="1:6" ht="12.75">
      <c r="A332" s="30" t="s">
        <v>178</v>
      </c>
      <c r="B332" s="21">
        <v>3900</v>
      </c>
      <c r="C332" s="69">
        <v>5329</v>
      </c>
      <c r="D332" s="69"/>
      <c r="E332" s="111">
        <v>3300</v>
      </c>
      <c r="F332" s="54" t="s">
        <v>294</v>
      </c>
    </row>
    <row r="333" spans="1:6" ht="13.5">
      <c r="A333" s="14" t="s">
        <v>149</v>
      </c>
      <c r="B333" s="18">
        <v>3900</v>
      </c>
      <c r="C333" s="63"/>
      <c r="D333" s="63"/>
      <c r="E333" s="112">
        <f>SUM(E330:E332)</f>
        <v>13600</v>
      </c>
      <c r="F333" s="54"/>
    </row>
    <row r="334" spans="1:6" ht="12.75">
      <c r="A334" s="20"/>
      <c r="B334" s="21"/>
      <c r="C334" s="69"/>
      <c r="D334" s="69"/>
      <c r="E334" s="111"/>
      <c r="F334" s="54"/>
    </row>
    <row r="335" spans="1:6" ht="12.75">
      <c r="A335" s="132" t="s">
        <v>143</v>
      </c>
      <c r="B335" s="133">
        <v>4341</v>
      </c>
      <c r="C335" s="134">
        <v>5223</v>
      </c>
      <c r="D335" s="134"/>
      <c r="E335" s="165">
        <v>5000</v>
      </c>
      <c r="F335" s="166" t="s">
        <v>414</v>
      </c>
    </row>
    <row r="336" spans="1:6" ht="12.75">
      <c r="A336" s="62" t="s">
        <v>177</v>
      </c>
      <c r="B336" s="19">
        <v>4341</v>
      </c>
      <c r="C336" s="63">
        <v>5499</v>
      </c>
      <c r="D336" s="63"/>
      <c r="E336" s="121">
        <v>20000</v>
      </c>
      <c r="F336" s="54" t="s">
        <v>239</v>
      </c>
    </row>
    <row r="337" spans="1:6" ht="13.5">
      <c r="A337" s="14" t="s">
        <v>148</v>
      </c>
      <c r="B337" s="18">
        <v>4341</v>
      </c>
      <c r="C337" s="63"/>
      <c r="D337" s="63"/>
      <c r="E337" s="112">
        <f>SUM(E335:E336)</f>
        <v>25000</v>
      </c>
      <c r="F337" s="54"/>
    </row>
    <row r="338" spans="1:6" ht="12.75">
      <c r="A338" s="9"/>
      <c r="B338" s="9"/>
      <c r="C338" s="66"/>
      <c r="D338" s="66"/>
      <c r="E338" s="111"/>
      <c r="F338" s="54"/>
    </row>
    <row r="339" spans="1:6" ht="12.75">
      <c r="A339" s="132" t="s">
        <v>143</v>
      </c>
      <c r="B339" s="133">
        <v>4357</v>
      </c>
      <c r="C339" s="134">
        <v>5223</v>
      </c>
      <c r="D339" s="134"/>
      <c r="E339" s="165">
        <v>5000</v>
      </c>
      <c r="F339" s="166" t="s">
        <v>304</v>
      </c>
    </row>
    <row r="340" spans="1:6" ht="13.5">
      <c r="A340" s="14" t="s">
        <v>325</v>
      </c>
      <c r="B340" s="18">
        <v>4357</v>
      </c>
      <c r="C340" s="63"/>
      <c r="D340" s="63"/>
      <c r="E340" s="112">
        <f>SUM(E339)</f>
        <v>5000</v>
      </c>
      <c r="F340" s="54"/>
    </row>
    <row r="341" spans="1:6" ht="12.75">
      <c r="A341" s="9"/>
      <c r="B341" s="9"/>
      <c r="C341" s="66"/>
      <c r="D341" s="66"/>
      <c r="E341" s="111"/>
      <c r="F341" s="54"/>
    </row>
    <row r="342" spans="1:6" ht="12.75">
      <c r="A342" s="2" t="s">
        <v>60</v>
      </c>
      <c r="B342" s="19">
        <v>5213</v>
      </c>
      <c r="C342" s="63">
        <v>5169</v>
      </c>
      <c r="D342" s="63"/>
      <c r="E342" s="111">
        <v>5000</v>
      </c>
      <c r="F342" s="54" t="s">
        <v>240</v>
      </c>
    </row>
    <row r="343" spans="1:6" ht="12.75">
      <c r="A343" s="2" t="s">
        <v>437</v>
      </c>
      <c r="B343" s="77">
        <v>5213</v>
      </c>
      <c r="C343" s="78">
        <v>5903</v>
      </c>
      <c r="D343" s="78"/>
      <c r="E343" s="111">
        <v>20000</v>
      </c>
      <c r="F343" s="54" t="s">
        <v>438</v>
      </c>
    </row>
    <row r="344" spans="1:6" ht="13.5">
      <c r="A344" s="14" t="s">
        <v>433</v>
      </c>
      <c r="B344" s="88">
        <v>5213</v>
      </c>
      <c r="C344" s="78"/>
      <c r="D344" s="78"/>
      <c r="E344" s="122">
        <f>SUM(E342:E343)</f>
        <v>25000</v>
      </c>
      <c r="F344" s="87" t="s">
        <v>260</v>
      </c>
    </row>
    <row r="345" spans="1:6" ht="12.75">
      <c r="A345" s="9"/>
      <c r="B345" s="9"/>
      <c r="C345" s="66"/>
      <c r="D345" s="66"/>
      <c r="E345" s="111"/>
      <c r="F345" s="54"/>
    </row>
    <row r="346" spans="1:6" ht="12.75">
      <c r="A346" s="2" t="s">
        <v>107</v>
      </c>
      <c r="B346" s="19">
        <v>5512</v>
      </c>
      <c r="C346" s="63">
        <v>5321</v>
      </c>
      <c r="D346" s="63"/>
      <c r="E346" s="162">
        <v>23000</v>
      </c>
      <c r="F346" s="163" t="s">
        <v>300</v>
      </c>
    </row>
    <row r="347" spans="1:6" ht="12.75">
      <c r="A347" s="2" t="s">
        <v>113</v>
      </c>
      <c r="B347" s="77">
        <v>5512</v>
      </c>
      <c r="C347" s="78">
        <v>5901</v>
      </c>
      <c r="D347" s="78"/>
      <c r="E347" s="111">
        <v>2000</v>
      </c>
      <c r="F347" s="54" t="s">
        <v>134</v>
      </c>
    </row>
    <row r="348" spans="1:6" ht="13.5">
      <c r="A348" s="14" t="s">
        <v>33</v>
      </c>
      <c r="B348" s="18">
        <v>5512</v>
      </c>
      <c r="C348" s="63"/>
      <c r="D348" s="63"/>
      <c r="E348" s="112">
        <f>SUM(E346:E347)</f>
        <v>25000</v>
      </c>
      <c r="F348" s="87" t="s">
        <v>261</v>
      </c>
    </row>
    <row r="349" spans="1:6" ht="12.75">
      <c r="A349" s="9"/>
      <c r="B349" s="9"/>
      <c r="C349" s="66"/>
      <c r="D349" s="66"/>
      <c r="E349" s="111"/>
      <c r="F349" s="54"/>
    </row>
    <row r="350" spans="1:6" ht="12.75">
      <c r="A350" s="2" t="s">
        <v>37</v>
      </c>
      <c r="B350" s="19">
        <v>6112</v>
      </c>
      <c r="C350" s="63">
        <v>5023</v>
      </c>
      <c r="D350" s="63"/>
      <c r="E350" s="111">
        <f>590028+90120+52</f>
        <v>680200</v>
      </c>
      <c r="F350" s="54"/>
    </row>
    <row r="351" spans="1:6" ht="12.75">
      <c r="A351" s="2" t="s">
        <v>69</v>
      </c>
      <c r="B351" s="19">
        <v>6112</v>
      </c>
      <c r="C351" s="63">
        <v>5031</v>
      </c>
      <c r="D351" s="63"/>
      <c r="E351" s="111">
        <f>147507+93</f>
        <v>147600</v>
      </c>
      <c r="F351" s="54"/>
    </row>
    <row r="352" spans="1:6" ht="12.75">
      <c r="A352" s="28" t="s">
        <v>70</v>
      </c>
      <c r="B352" s="19">
        <v>6112</v>
      </c>
      <c r="C352" s="63">
        <v>5032</v>
      </c>
      <c r="D352" s="63"/>
      <c r="E352" s="111">
        <f>53103+8112+85</f>
        <v>61300</v>
      </c>
      <c r="F352" s="54"/>
    </row>
    <row r="353" spans="1:6" ht="12.75">
      <c r="A353" s="2" t="s">
        <v>24</v>
      </c>
      <c r="B353" s="19">
        <v>6112</v>
      </c>
      <c r="C353" s="63">
        <v>5162</v>
      </c>
      <c r="D353" s="63"/>
      <c r="E353" s="111">
        <v>9000</v>
      </c>
      <c r="F353" s="54"/>
    </row>
    <row r="354" spans="1:6" ht="12.75">
      <c r="A354" s="2" t="s">
        <v>99</v>
      </c>
      <c r="B354" s="19">
        <v>6112</v>
      </c>
      <c r="C354" s="63">
        <v>5167</v>
      </c>
      <c r="D354" s="63"/>
      <c r="E354" s="111">
        <v>8000</v>
      </c>
      <c r="F354" s="54"/>
    </row>
    <row r="355" spans="1:6" ht="12.75">
      <c r="A355" s="2" t="s">
        <v>60</v>
      </c>
      <c r="B355" s="19">
        <v>6112</v>
      </c>
      <c r="C355" s="63">
        <v>5169</v>
      </c>
      <c r="D355" s="63"/>
      <c r="E355" s="111">
        <v>2000</v>
      </c>
      <c r="F355" s="54" t="s">
        <v>326</v>
      </c>
    </row>
    <row r="356" spans="1:6" ht="12.75">
      <c r="A356" s="2" t="s">
        <v>38</v>
      </c>
      <c r="B356" s="19">
        <v>6112</v>
      </c>
      <c r="C356" s="63">
        <v>5173</v>
      </c>
      <c r="D356" s="63"/>
      <c r="E356" s="111">
        <v>50000</v>
      </c>
      <c r="F356" s="54"/>
    </row>
    <row r="357" spans="1:6" ht="12.75">
      <c r="A357" s="2" t="s">
        <v>113</v>
      </c>
      <c r="B357" s="19">
        <v>6112</v>
      </c>
      <c r="C357" s="63">
        <v>5901</v>
      </c>
      <c r="D357" s="63"/>
      <c r="E357" s="111">
        <v>12900</v>
      </c>
      <c r="F357" s="54" t="s">
        <v>134</v>
      </c>
    </row>
    <row r="358" spans="1:6" ht="13.5">
      <c r="A358" s="14" t="s">
        <v>36</v>
      </c>
      <c r="B358" s="18">
        <v>6112</v>
      </c>
      <c r="C358" s="63"/>
      <c r="D358" s="63"/>
      <c r="E358" s="112">
        <f>SUM(E350:E357)</f>
        <v>971000</v>
      </c>
      <c r="F358" s="54"/>
    </row>
    <row r="359" spans="1:6" ht="12.75" hidden="1">
      <c r="A359" s="20"/>
      <c r="B359" s="20"/>
      <c r="C359" s="69"/>
      <c r="D359" s="69"/>
      <c r="E359" s="111"/>
      <c r="F359" s="54"/>
    </row>
    <row r="360" spans="1:6" ht="13.5" hidden="1">
      <c r="A360" s="17" t="s">
        <v>39</v>
      </c>
      <c r="B360" s="18">
        <v>6114</v>
      </c>
      <c r="C360" s="69"/>
      <c r="D360" s="69"/>
      <c r="E360" s="111"/>
      <c r="F360" s="54"/>
    </row>
    <row r="361" spans="1:6" ht="12.75" hidden="1">
      <c r="A361" s="2" t="s">
        <v>28</v>
      </c>
      <c r="B361" s="21">
        <v>6114</v>
      </c>
      <c r="C361" s="69">
        <v>5112</v>
      </c>
      <c r="D361" s="69"/>
      <c r="E361" s="111"/>
      <c r="F361" s="54"/>
    </row>
    <row r="362" spans="1:6" ht="12.75" hidden="1">
      <c r="A362" s="2" t="s">
        <v>22</v>
      </c>
      <c r="B362" s="21">
        <v>6114</v>
      </c>
      <c r="C362" s="69">
        <v>5139</v>
      </c>
      <c r="D362" s="69"/>
      <c r="E362" s="111"/>
      <c r="F362" s="54"/>
    </row>
    <row r="363" spans="1:6" ht="12.75" hidden="1">
      <c r="A363" s="2" t="s">
        <v>25</v>
      </c>
      <c r="B363" s="21">
        <v>6114</v>
      </c>
      <c r="C363" s="69">
        <v>5171</v>
      </c>
      <c r="D363" s="69"/>
      <c r="E363" s="111"/>
      <c r="F363" s="54"/>
    </row>
    <row r="364" spans="1:6" ht="12.75" hidden="1">
      <c r="A364" s="2" t="s">
        <v>38</v>
      </c>
      <c r="B364" s="21">
        <v>6114</v>
      </c>
      <c r="C364" s="69">
        <v>5173</v>
      </c>
      <c r="D364" s="69"/>
      <c r="E364" s="111"/>
      <c r="F364" s="54"/>
    </row>
    <row r="365" spans="1:6" ht="12.75" hidden="1">
      <c r="A365" s="20" t="s">
        <v>35</v>
      </c>
      <c r="B365" s="21">
        <v>6114</v>
      </c>
      <c r="C365" s="69">
        <v>5175</v>
      </c>
      <c r="D365" s="69"/>
      <c r="E365" s="111"/>
      <c r="F365" s="54"/>
    </row>
    <row r="366" spans="1:6" ht="12.75" hidden="1">
      <c r="A366" s="2" t="s">
        <v>32</v>
      </c>
      <c r="B366" s="21">
        <v>6114</v>
      </c>
      <c r="C366" s="69">
        <v>5179</v>
      </c>
      <c r="D366" s="69"/>
      <c r="E366" s="111"/>
      <c r="F366" s="54"/>
    </row>
    <row r="367" spans="1:6" ht="12.75" hidden="1">
      <c r="A367" s="20"/>
      <c r="B367" s="20"/>
      <c r="C367" s="69"/>
      <c r="D367" s="69"/>
      <c r="E367" s="111"/>
      <c r="F367" s="54"/>
    </row>
    <row r="368" spans="1:6" ht="12.75" hidden="1">
      <c r="A368" s="20"/>
      <c r="B368" s="20"/>
      <c r="C368" s="69"/>
      <c r="D368" s="69"/>
      <c r="E368" s="111"/>
      <c r="F368" s="54"/>
    </row>
    <row r="369" spans="1:6" ht="12.75">
      <c r="A369" s="20"/>
      <c r="B369" s="20"/>
      <c r="C369" s="69"/>
      <c r="D369" s="69"/>
      <c r="E369" s="111"/>
      <c r="F369" s="54"/>
    </row>
    <row r="370" spans="1:6" ht="12.75">
      <c r="A370" s="20" t="s">
        <v>71</v>
      </c>
      <c r="B370" s="21">
        <v>6171</v>
      </c>
      <c r="C370" s="69">
        <v>5011</v>
      </c>
      <c r="D370" s="69"/>
      <c r="E370" s="111">
        <f>700000+36000</f>
        <v>736000</v>
      </c>
      <c r="F370" s="54"/>
    </row>
    <row r="371" spans="1:6" ht="12.75">
      <c r="A371" s="20" t="s">
        <v>28</v>
      </c>
      <c r="B371" s="21">
        <v>6171</v>
      </c>
      <c r="C371" s="69">
        <v>5021</v>
      </c>
      <c r="D371" s="69"/>
      <c r="E371" s="111">
        <v>70000</v>
      </c>
      <c r="F371" s="54"/>
    </row>
    <row r="372" spans="1:6" ht="12.75">
      <c r="A372" s="2" t="s">
        <v>69</v>
      </c>
      <c r="B372" s="19">
        <v>6171</v>
      </c>
      <c r="C372" s="63">
        <v>5031</v>
      </c>
      <c r="D372" s="63"/>
      <c r="E372" s="111">
        <f>175000+9000</f>
        <v>184000</v>
      </c>
      <c r="F372" s="54"/>
    </row>
    <row r="373" spans="1:6" ht="12.75">
      <c r="A373" s="28" t="s">
        <v>70</v>
      </c>
      <c r="B373" s="19">
        <v>6171</v>
      </c>
      <c r="C373" s="63">
        <v>5032</v>
      </c>
      <c r="D373" s="63"/>
      <c r="E373" s="111">
        <f>63000+4000</f>
        <v>67000</v>
      </c>
      <c r="F373" s="54"/>
    </row>
    <row r="374" spans="1:6" ht="12.75">
      <c r="A374" s="29" t="s">
        <v>87</v>
      </c>
      <c r="B374" s="19">
        <v>6171</v>
      </c>
      <c r="C374" s="63">
        <v>5038</v>
      </c>
      <c r="D374" s="63"/>
      <c r="E374" s="111">
        <v>5000</v>
      </c>
      <c r="F374" s="54" t="s">
        <v>327</v>
      </c>
    </row>
    <row r="375" spans="1:6" ht="12.75">
      <c r="A375" s="29" t="s">
        <v>100</v>
      </c>
      <c r="B375" s="19">
        <v>6171</v>
      </c>
      <c r="C375" s="63">
        <v>5134</v>
      </c>
      <c r="D375" s="63"/>
      <c r="E375" s="111">
        <v>1000</v>
      </c>
      <c r="F375" s="54" t="s">
        <v>196</v>
      </c>
    </row>
    <row r="376" spans="1:6" ht="12.75">
      <c r="A376" s="2" t="s">
        <v>296</v>
      </c>
      <c r="B376" s="19">
        <v>6171</v>
      </c>
      <c r="C376" s="63">
        <v>5136</v>
      </c>
      <c r="D376" s="63"/>
      <c r="E376" s="111">
        <v>5000</v>
      </c>
      <c r="F376" s="54"/>
    </row>
    <row r="377" spans="1:6" ht="12.75">
      <c r="A377" s="28" t="s">
        <v>346</v>
      </c>
      <c r="B377" s="19">
        <v>6171</v>
      </c>
      <c r="C377" s="63">
        <v>5137</v>
      </c>
      <c r="D377" s="63"/>
      <c r="E377" s="111">
        <v>20000</v>
      </c>
      <c r="F377" s="54" t="s">
        <v>283</v>
      </c>
    </row>
    <row r="378" spans="1:6" ht="12.75">
      <c r="A378" s="2" t="s">
        <v>68</v>
      </c>
      <c r="B378" s="19">
        <v>6171</v>
      </c>
      <c r="C378" s="63">
        <v>5139</v>
      </c>
      <c r="D378" s="63"/>
      <c r="E378" s="111">
        <v>40000</v>
      </c>
      <c r="F378" s="54" t="s">
        <v>285</v>
      </c>
    </row>
    <row r="379" spans="1:6" ht="12.75">
      <c r="A379" s="20" t="s">
        <v>63</v>
      </c>
      <c r="B379" s="21">
        <v>6171</v>
      </c>
      <c r="C379" s="69">
        <v>5151</v>
      </c>
      <c r="D379" s="69"/>
      <c r="E379" s="111">
        <v>6000</v>
      </c>
      <c r="F379" s="54" t="s">
        <v>415</v>
      </c>
    </row>
    <row r="380" spans="1:6" ht="12.75">
      <c r="A380" s="2" t="s">
        <v>23</v>
      </c>
      <c r="B380" s="19">
        <v>6171</v>
      </c>
      <c r="C380" s="63">
        <v>5154</v>
      </c>
      <c r="D380" s="63"/>
      <c r="E380" s="111">
        <v>70000</v>
      </c>
      <c r="F380" s="54" t="s">
        <v>416</v>
      </c>
    </row>
    <row r="381" spans="1:6" ht="12.75">
      <c r="A381" s="2" t="s">
        <v>29</v>
      </c>
      <c r="B381" s="19">
        <v>6171</v>
      </c>
      <c r="C381" s="63">
        <v>5161</v>
      </c>
      <c r="D381" s="63"/>
      <c r="E381" s="111">
        <f>8400+518-18</f>
        <v>8900</v>
      </c>
      <c r="F381" s="54"/>
    </row>
    <row r="382" spans="1:6" ht="12.75">
      <c r="A382" s="2" t="s">
        <v>24</v>
      </c>
      <c r="B382" s="19">
        <v>6171</v>
      </c>
      <c r="C382" s="63">
        <v>5162</v>
      </c>
      <c r="D382" s="63"/>
      <c r="E382" s="111">
        <f>17000-177-23-691.4</f>
        <v>16108.6</v>
      </c>
      <c r="F382" s="54"/>
    </row>
    <row r="383" spans="1:6" ht="12.75">
      <c r="A383" s="2" t="s">
        <v>41</v>
      </c>
      <c r="B383" s="19">
        <v>6171</v>
      </c>
      <c r="C383" s="63">
        <v>5166</v>
      </c>
      <c r="D383" s="63"/>
      <c r="E383" s="111">
        <v>10000</v>
      </c>
      <c r="F383" s="54"/>
    </row>
    <row r="384" spans="1:6" ht="12.75">
      <c r="A384" s="2" t="s">
        <v>34</v>
      </c>
      <c r="B384" s="19">
        <v>6171</v>
      </c>
      <c r="C384" s="63">
        <v>5167</v>
      </c>
      <c r="D384" s="63"/>
      <c r="E384" s="111">
        <v>15000</v>
      </c>
      <c r="F384" s="54"/>
    </row>
    <row r="385" spans="1:6" ht="12.75">
      <c r="A385" s="2" t="s">
        <v>216</v>
      </c>
      <c r="B385" s="19">
        <v>6171</v>
      </c>
      <c r="C385" s="63">
        <v>5168</v>
      </c>
      <c r="D385" s="63"/>
      <c r="E385" s="111">
        <v>50000</v>
      </c>
      <c r="F385" s="54" t="s">
        <v>441</v>
      </c>
    </row>
    <row r="386" spans="1:6" ht="12.75">
      <c r="A386" s="2" t="s">
        <v>60</v>
      </c>
      <c r="B386" s="21">
        <v>6171</v>
      </c>
      <c r="C386" s="69">
        <v>5169</v>
      </c>
      <c r="D386" s="69"/>
      <c r="E386" s="111">
        <v>320000</v>
      </c>
      <c r="F386" s="54" t="s">
        <v>440</v>
      </c>
    </row>
    <row r="387" spans="1:6" ht="12.75">
      <c r="A387" s="20" t="s">
        <v>25</v>
      </c>
      <c r="B387" s="21">
        <v>6171</v>
      </c>
      <c r="C387" s="69">
        <v>5171</v>
      </c>
      <c r="D387" s="69"/>
      <c r="E387" s="111">
        <v>100000</v>
      </c>
      <c r="F387" s="54"/>
    </row>
    <row r="388" spans="1:6" ht="12.75">
      <c r="A388" s="20" t="s">
        <v>43</v>
      </c>
      <c r="B388" s="21">
        <v>6171</v>
      </c>
      <c r="C388" s="69">
        <v>5172</v>
      </c>
      <c r="D388" s="69"/>
      <c r="E388" s="111">
        <v>3000</v>
      </c>
      <c r="F388" s="54"/>
    </row>
    <row r="389" spans="1:6" ht="12.75">
      <c r="A389" s="2" t="s">
        <v>38</v>
      </c>
      <c r="B389" s="19">
        <v>6171</v>
      </c>
      <c r="C389" s="63">
        <v>5173</v>
      </c>
      <c r="D389" s="63"/>
      <c r="E389" s="111">
        <v>2000</v>
      </c>
      <c r="F389" s="54"/>
    </row>
    <row r="390" spans="1:6" ht="12.75">
      <c r="A390" s="2" t="s">
        <v>35</v>
      </c>
      <c r="B390" s="19">
        <v>6171</v>
      </c>
      <c r="C390" s="63">
        <v>5175</v>
      </c>
      <c r="D390" s="63"/>
      <c r="E390" s="111">
        <v>10000</v>
      </c>
      <c r="F390" s="54"/>
    </row>
    <row r="391" spans="1:6" ht="12.75">
      <c r="A391" s="2" t="s">
        <v>190</v>
      </c>
      <c r="B391" s="19">
        <v>6171</v>
      </c>
      <c r="C391" s="69">
        <v>5321</v>
      </c>
      <c r="D391" s="69"/>
      <c r="E391" s="111">
        <v>12000</v>
      </c>
      <c r="F391" s="54" t="s">
        <v>106</v>
      </c>
    </row>
    <row r="392" spans="1:6" ht="12.75">
      <c r="A392" s="62" t="s">
        <v>175</v>
      </c>
      <c r="B392" s="21">
        <v>6171</v>
      </c>
      <c r="C392" s="63">
        <v>5424</v>
      </c>
      <c r="D392" s="63"/>
      <c r="E392" s="111">
        <v>6000</v>
      </c>
      <c r="F392" s="54"/>
    </row>
    <row r="393" spans="1:6" ht="12.75">
      <c r="A393" s="20" t="s">
        <v>72</v>
      </c>
      <c r="B393" s="21">
        <v>6171</v>
      </c>
      <c r="C393" s="69">
        <v>5492</v>
      </c>
      <c r="D393" s="69"/>
      <c r="E393" s="111">
        <v>5000</v>
      </c>
      <c r="F393" s="54"/>
    </row>
    <row r="394" spans="1:6" ht="12.75">
      <c r="A394" s="20" t="s">
        <v>88</v>
      </c>
      <c r="B394" s="21">
        <v>6171</v>
      </c>
      <c r="C394" s="69">
        <v>5499</v>
      </c>
      <c r="D394" s="69"/>
      <c r="E394" s="111">
        <v>4800</v>
      </c>
      <c r="F394" s="54" t="s">
        <v>417</v>
      </c>
    </row>
    <row r="395" spans="1:6" ht="12.75">
      <c r="A395" s="20" t="s">
        <v>127</v>
      </c>
      <c r="B395" s="21">
        <v>6171</v>
      </c>
      <c r="C395" s="69">
        <v>5660</v>
      </c>
      <c r="D395" s="69"/>
      <c r="E395" s="111">
        <v>15000</v>
      </c>
      <c r="F395" s="54" t="s">
        <v>131</v>
      </c>
    </row>
    <row r="396" spans="1:6" ht="12.75">
      <c r="A396" s="20" t="s">
        <v>113</v>
      </c>
      <c r="B396" s="21">
        <v>6171</v>
      </c>
      <c r="C396" s="69">
        <v>5901</v>
      </c>
      <c r="D396" s="69"/>
      <c r="E396" s="111">
        <f>78482+18-22000-51000</f>
        <v>5500</v>
      </c>
      <c r="F396" s="54" t="s">
        <v>134</v>
      </c>
    </row>
    <row r="397" spans="1:6" ht="13.5">
      <c r="A397" s="14" t="s">
        <v>16</v>
      </c>
      <c r="B397" s="18">
        <v>6171</v>
      </c>
      <c r="C397" s="63"/>
      <c r="D397" s="63"/>
      <c r="E397" s="112">
        <f>SUM(E370:E396)</f>
        <v>1787308.6</v>
      </c>
      <c r="F397" s="54"/>
    </row>
    <row r="398" spans="1:6" ht="12.75">
      <c r="A398" s="20"/>
      <c r="B398" s="20"/>
      <c r="C398" s="69"/>
      <c r="D398" s="69"/>
      <c r="E398" s="111"/>
      <c r="F398" s="54"/>
    </row>
    <row r="399" spans="1:6" ht="12.75">
      <c r="A399" s="20" t="s">
        <v>40</v>
      </c>
      <c r="B399" s="21">
        <v>6310</v>
      </c>
      <c r="C399" s="69">
        <v>5163</v>
      </c>
      <c r="D399" s="69"/>
      <c r="E399" s="111">
        <v>10000</v>
      </c>
      <c r="F399" s="54" t="s">
        <v>89</v>
      </c>
    </row>
    <row r="400" spans="1:6" ht="13.5">
      <c r="A400" s="14" t="s">
        <v>45</v>
      </c>
      <c r="B400" s="18">
        <v>6310</v>
      </c>
      <c r="C400" s="63"/>
      <c r="D400" s="63"/>
      <c r="E400" s="112">
        <f>SUM(E399:E399)</f>
        <v>10000</v>
      </c>
      <c r="F400" s="54"/>
    </row>
    <row r="401" spans="1:6" ht="13.5" customHeight="1">
      <c r="A401" s="20"/>
      <c r="B401" s="20"/>
      <c r="C401" s="69"/>
      <c r="D401" s="69"/>
      <c r="E401" s="111"/>
      <c r="F401" s="54"/>
    </row>
    <row r="402" spans="1:6" ht="13.5" customHeight="1">
      <c r="A402" s="20" t="s">
        <v>115</v>
      </c>
      <c r="B402" s="21">
        <v>6320</v>
      </c>
      <c r="C402" s="69">
        <v>5163</v>
      </c>
      <c r="D402" s="69"/>
      <c r="E402" s="111">
        <v>40000</v>
      </c>
      <c r="F402" s="54" t="s">
        <v>218</v>
      </c>
    </row>
    <row r="403" spans="1:6" ht="13.5">
      <c r="A403" s="15" t="s">
        <v>114</v>
      </c>
      <c r="B403" s="18">
        <v>6320</v>
      </c>
      <c r="C403" s="63"/>
      <c r="D403" s="63"/>
      <c r="E403" s="112">
        <f>SUM(E402:E402)</f>
        <v>40000</v>
      </c>
      <c r="F403" s="54"/>
    </row>
    <row r="404" spans="1:6" ht="13.5">
      <c r="A404" s="60"/>
      <c r="B404" s="18"/>
      <c r="C404" s="63"/>
      <c r="D404" s="63"/>
      <c r="E404" s="112"/>
      <c r="F404" s="56"/>
    </row>
    <row r="405" spans="1:6" ht="12.75">
      <c r="A405" s="30" t="s">
        <v>439</v>
      </c>
      <c r="B405" s="21">
        <v>6399</v>
      </c>
      <c r="C405" s="69">
        <v>5365</v>
      </c>
      <c r="D405" s="69"/>
      <c r="E405" s="111">
        <v>108000</v>
      </c>
      <c r="F405" s="54" t="s">
        <v>126</v>
      </c>
    </row>
    <row r="406" spans="1:6" ht="13.5">
      <c r="A406" s="61" t="s">
        <v>108</v>
      </c>
      <c r="B406" s="18">
        <v>6399</v>
      </c>
      <c r="C406" s="63"/>
      <c r="D406" s="63"/>
      <c r="E406" s="112">
        <f>SUM(E405)</f>
        <v>108000</v>
      </c>
      <c r="F406" s="54"/>
    </row>
    <row r="407" spans="1:6" ht="13.5">
      <c r="A407" s="60"/>
      <c r="B407" s="18"/>
      <c r="C407" s="63"/>
      <c r="D407" s="63"/>
      <c r="E407" s="112"/>
      <c r="F407" s="56"/>
    </row>
    <row r="408" spans="1:6" ht="12.75">
      <c r="A408" s="20" t="s">
        <v>73</v>
      </c>
      <c r="B408" s="21">
        <v>6402</v>
      </c>
      <c r="C408" s="69">
        <v>5364</v>
      </c>
      <c r="D408" s="69">
        <v>98008</v>
      </c>
      <c r="E408" s="117">
        <v>29205.4</v>
      </c>
      <c r="F408" s="54" t="s">
        <v>418</v>
      </c>
    </row>
    <row r="409" spans="1:6" ht="12.75">
      <c r="A409" s="20" t="s">
        <v>73</v>
      </c>
      <c r="B409" s="21">
        <v>6402</v>
      </c>
      <c r="C409" s="69">
        <v>5364</v>
      </c>
      <c r="D409" s="69">
        <v>98187</v>
      </c>
      <c r="E409" s="117">
        <v>31386</v>
      </c>
      <c r="F409" s="54" t="s">
        <v>419</v>
      </c>
    </row>
    <row r="410" spans="1:6" ht="13.5">
      <c r="A410" s="14" t="s">
        <v>74</v>
      </c>
      <c r="B410" s="18">
        <v>6402</v>
      </c>
      <c r="C410" s="63"/>
      <c r="D410" s="63"/>
      <c r="E410" s="112">
        <f>SUM(E408:E409)</f>
        <v>60591.4</v>
      </c>
      <c r="F410" s="54"/>
    </row>
    <row r="411" spans="1:6" ht="12.75">
      <c r="A411" s="20"/>
      <c r="B411" s="20"/>
      <c r="C411" s="69"/>
      <c r="D411" s="69"/>
      <c r="E411" s="111"/>
      <c r="F411" s="54"/>
    </row>
    <row r="412" spans="1:6" ht="31.5" customHeight="1">
      <c r="A412" s="35" t="s">
        <v>46</v>
      </c>
      <c r="B412" s="19" t="s">
        <v>3</v>
      </c>
      <c r="C412" s="63" t="s">
        <v>3</v>
      </c>
      <c r="D412" s="63"/>
      <c r="E412" s="123">
        <f>E77+E82+E87+E90+E98+E103+E109+E113+E117+E124+E130+E141+E144+E150+E159+E162+E167+E170+E173+E178+E189+E202+E210+E213+E221+E225+E228+E231+E241+E250+E257+E266+E270+E291+E299+E302+E305+E312+E317+E328+E333+E337+E340+E344+E348+E358+E397+E400+E403+E406+E410</f>
        <v>15498000</v>
      </c>
      <c r="F412" s="56"/>
    </row>
    <row r="413" spans="1:6" ht="12.75">
      <c r="A413" s="93"/>
      <c r="B413" s="93"/>
      <c r="C413" s="94"/>
      <c r="D413" s="94"/>
      <c r="E413" s="142"/>
      <c r="F413" s="84"/>
    </row>
    <row r="414" spans="1:6" ht="49.5" customHeight="1">
      <c r="A414" s="34" t="s">
        <v>47</v>
      </c>
      <c r="B414" s="151" t="s">
        <v>335</v>
      </c>
      <c r="C414" s="68" t="s">
        <v>342</v>
      </c>
      <c r="D414" s="63" t="s">
        <v>311</v>
      </c>
      <c r="E414" s="22" t="s">
        <v>2</v>
      </c>
      <c r="F414" s="152"/>
    </row>
    <row r="415" spans="1:6" ht="12.75" customHeight="1">
      <c r="A415" s="2" t="s">
        <v>244</v>
      </c>
      <c r="B415" s="19" t="s">
        <v>3</v>
      </c>
      <c r="C415" s="19">
        <v>8115</v>
      </c>
      <c r="D415" s="19"/>
      <c r="E415" s="111">
        <v>379200</v>
      </c>
      <c r="F415" s="153"/>
    </row>
    <row r="416" spans="1:6" ht="12.75" customHeight="1">
      <c r="A416" s="2" t="s">
        <v>243</v>
      </c>
      <c r="B416" s="19" t="s">
        <v>3</v>
      </c>
      <c r="C416" s="19">
        <v>8123</v>
      </c>
      <c r="D416" s="19"/>
      <c r="E416" s="111">
        <v>0</v>
      </c>
      <c r="F416" s="153"/>
    </row>
    <row r="417" spans="1:6" ht="12.75" customHeight="1">
      <c r="A417" s="2" t="s">
        <v>242</v>
      </c>
      <c r="B417" s="19" t="s">
        <v>3</v>
      </c>
      <c r="C417" s="19">
        <v>8124</v>
      </c>
      <c r="D417" s="19"/>
      <c r="E417" s="111">
        <v>-379200</v>
      </c>
      <c r="F417" s="153"/>
    </row>
    <row r="418" spans="1:6" ht="19.5" customHeight="1">
      <c r="A418" s="38" t="s">
        <v>48</v>
      </c>
      <c r="B418" s="21" t="s">
        <v>3</v>
      </c>
      <c r="C418" s="78" t="s">
        <v>3</v>
      </c>
      <c r="D418" s="78"/>
      <c r="E418" s="124">
        <f>SUM(E415:E417)</f>
        <v>0</v>
      </c>
      <c r="F418" s="82"/>
    </row>
    <row r="419" spans="1:6" ht="12.75">
      <c r="A419" s="93"/>
      <c r="B419" s="93"/>
      <c r="C419" s="94"/>
      <c r="D419" s="94"/>
      <c r="E419" s="125"/>
      <c r="F419" s="83"/>
    </row>
    <row r="420" spans="1:6" ht="12.75">
      <c r="A420" s="48" t="s">
        <v>97</v>
      </c>
      <c r="B420" s="49"/>
      <c r="C420" s="157"/>
      <c r="D420" s="70"/>
      <c r="E420" s="126">
        <f>E423-E428</f>
        <v>0</v>
      </c>
      <c r="F420" s="82"/>
    </row>
    <row r="421" spans="1:6" ht="12.75">
      <c r="A421" s="46" t="s">
        <v>91</v>
      </c>
      <c r="B421" s="49"/>
      <c r="C421" s="157"/>
      <c r="D421" s="70"/>
      <c r="E421" s="126">
        <f>E418</f>
        <v>0</v>
      </c>
      <c r="F421" s="82"/>
    </row>
    <row r="422" spans="1:6" ht="12.75">
      <c r="A422" s="40"/>
      <c r="B422" s="44"/>
      <c r="C422" s="71"/>
      <c r="D422" s="71"/>
      <c r="E422" s="127"/>
      <c r="F422" s="83"/>
    </row>
    <row r="423" spans="1:6" ht="12.75">
      <c r="A423" s="41" t="s">
        <v>92</v>
      </c>
      <c r="B423" s="43"/>
      <c r="C423" s="71"/>
      <c r="D423" s="72"/>
      <c r="E423" s="128">
        <f>E71</f>
        <v>15498000</v>
      </c>
      <c r="F423" s="82"/>
    </row>
    <row r="424" spans="1:6" ht="12.75">
      <c r="A424" s="42" t="s">
        <v>98</v>
      </c>
      <c r="B424" s="43"/>
      <c r="C424" s="71"/>
      <c r="D424" s="72"/>
      <c r="E424" s="128">
        <f>E430-E423</f>
        <v>379200</v>
      </c>
      <c r="F424" s="82"/>
    </row>
    <row r="425" spans="1:6" ht="12.75">
      <c r="A425" s="42" t="s">
        <v>330</v>
      </c>
      <c r="B425" s="43"/>
      <c r="C425" s="71"/>
      <c r="D425" s="72"/>
      <c r="E425" s="128">
        <f>E416</f>
        <v>0</v>
      </c>
      <c r="F425" s="82"/>
    </row>
    <row r="426" spans="1:6" ht="12.75">
      <c r="A426" s="46" t="s">
        <v>94</v>
      </c>
      <c r="B426" s="47"/>
      <c r="C426" s="157"/>
      <c r="D426" s="70"/>
      <c r="E426" s="126">
        <f>SUM(E423:E425)</f>
        <v>15877200</v>
      </c>
      <c r="F426" s="82"/>
    </row>
    <row r="427" spans="1:6" ht="12.75">
      <c r="A427" s="40"/>
      <c r="B427" s="45"/>
      <c r="C427" s="71"/>
      <c r="D427" s="71"/>
      <c r="E427" s="129"/>
      <c r="F427" s="83"/>
    </row>
    <row r="428" spans="1:6" ht="12.75">
      <c r="A428" s="41" t="s">
        <v>93</v>
      </c>
      <c r="B428" s="45"/>
      <c r="C428" s="71"/>
      <c r="D428" s="72"/>
      <c r="E428" s="128">
        <f>E412</f>
        <v>15498000</v>
      </c>
      <c r="F428" s="82"/>
    </row>
    <row r="429" spans="1:6" ht="12.75">
      <c r="A429" s="41" t="s">
        <v>95</v>
      </c>
      <c r="B429" s="45"/>
      <c r="C429" s="71"/>
      <c r="D429" s="72"/>
      <c r="E429" s="128">
        <v>379200</v>
      </c>
      <c r="F429" s="82"/>
    </row>
    <row r="430" spans="1:6" ht="12.75">
      <c r="A430" s="46" t="s">
        <v>96</v>
      </c>
      <c r="B430" s="47"/>
      <c r="C430" s="157"/>
      <c r="D430" s="70"/>
      <c r="E430" s="126">
        <f>SUM(E428:E429)</f>
        <v>15877200</v>
      </c>
      <c r="F430" s="82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spans="1:5" ht="12.75" customHeight="1">
      <c r="A436" s="107" t="s">
        <v>159</v>
      </c>
      <c r="B436" s="108"/>
      <c r="C436" s="109"/>
      <c r="D436" s="109"/>
      <c r="E436" s="130">
        <f>E24-E17-E18-E19-E20-E21-E22-E23</f>
        <v>9967000</v>
      </c>
    </row>
    <row r="437" spans="1:5" ht="12.75">
      <c r="A437" s="107" t="s">
        <v>160</v>
      </c>
      <c r="B437" s="108"/>
      <c r="C437" s="109"/>
      <c r="D437" s="109"/>
      <c r="E437" s="130">
        <f>E17+E26+E29+E32+E35+E38+E39+E42+E45+E48+E51+E52+E56+E59+E62+E63+E64+E65+E68</f>
        <v>909400</v>
      </c>
    </row>
    <row r="438" spans="1:5" ht="12.75">
      <c r="A438" s="107" t="s">
        <v>161</v>
      </c>
      <c r="B438" s="108"/>
      <c r="C438" s="109"/>
      <c r="D438" s="109"/>
      <c r="E438" s="130">
        <f>E53</f>
        <v>4621600</v>
      </c>
    </row>
    <row r="439" spans="1:5" ht="12.75">
      <c r="A439" s="107" t="s">
        <v>162</v>
      </c>
      <c r="B439" s="108"/>
      <c r="C439" s="109"/>
      <c r="D439" s="109"/>
      <c r="E439" s="130">
        <f>E18+E19+E20+E21+E22+E23</f>
        <v>0</v>
      </c>
    </row>
    <row r="440" spans="1:5" ht="12.75">
      <c r="A440" s="158" t="s">
        <v>94</v>
      </c>
      <c r="B440" s="159"/>
      <c r="C440" s="160"/>
      <c r="D440" s="160"/>
      <c r="E440" s="161">
        <f>SUM(E436:E439)</f>
        <v>15498000</v>
      </c>
    </row>
    <row r="441" spans="1:6" s="73" customFormat="1" ht="12.75">
      <c r="A441" s="85"/>
      <c r="B441" s="85"/>
      <c r="C441" s="103"/>
      <c r="D441" s="103"/>
      <c r="E441" s="131"/>
      <c r="F441" s="55"/>
    </row>
    <row r="442" spans="1:6" s="73" customFormat="1" ht="12.75">
      <c r="A442" s="107" t="s">
        <v>163</v>
      </c>
      <c r="B442" s="108"/>
      <c r="C442" s="109"/>
      <c r="D442" s="109"/>
      <c r="E442" s="130">
        <f>E428-E443</f>
        <v>10966000</v>
      </c>
      <c r="F442" s="55"/>
    </row>
    <row r="443" spans="1:6" s="73" customFormat="1" ht="12.75">
      <c r="A443" s="107" t="s">
        <v>164</v>
      </c>
      <c r="B443" s="108"/>
      <c r="C443" s="109"/>
      <c r="D443" s="109"/>
      <c r="E443" s="130">
        <f>E96+E97+E102+E108+E116+E123+E129+E139+E140+E177+E188+E209+E219+E220+E224+E240+E249+E256+E269+E311+E316+E290+E298+E310+E311</f>
        <v>4532000</v>
      </c>
      <c r="F443" s="55"/>
    </row>
    <row r="444" spans="1:6" s="73" customFormat="1" ht="12.75">
      <c r="A444" s="158" t="s">
        <v>96</v>
      </c>
      <c r="B444" s="159"/>
      <c r="C444" s="160"/>
      <c r="D444" s="160"/>
      <c r="E444" s="161">
        <f>SUM(E442:E443)</f>
        <v>15498000</v>
      </c>
      <c r="F444" s="55"/>
    </row>
    <row r="445" spans="1:6" s="73" customFormat="1" ht="12.75">
      <c r="A445" s="85"/>
      <c r="B445" s="85"/>
      <c r="C445" s="103"/>
      <c r="D445" s="103"/>
      <c r="E445" s="131"/>
      <c r="F445" s="55"/>
    </row>
    <row r="446" spans="1:6" s="73" customFormat="1" ht="12.75">
      <c r="A446" s="107" t="s">
        <v>188</v>
      </c>
      <c r="B446" s="108"/>
      <c r="C446" s="109"/>
      <c r="D446" s="109"/>
      <c r="E446" s="130">
        <f>E415</f>
        <v>379200</v>
      </c>
      <c r="F446" s="55"/>
    </row>
    <row r="447" spans="1:6" s="73" customFormat="1" ht="12.75">
      <c r="A447" s="107" t="s">
        <v>331</v>
      </c>
      <c r="B447" s="108"/>
      <c r="C447" s="109"/>
      <c r="D447" s="109"/>
      <c r="E447" s="130">
        <f>E416</f>
        <v>0</v>
      </c>
      <c r="F447" s="55"/>
    </row>
    <row r="448" spans="1:6" s="73" customFormat="1" ht="12.75">
      <c r="A448" s="107" t="s">
        <v>189</v>
      </c>
      <c r="B448" s="108"/>
      <c r="C448" s="109"/>
      <c r="D448" s="109"/>
      <c r="E448" s="130">
        <f>E417</f>
        <v>-379200</v>
      </c>
      <c r="F448" s="55"/>
    </row>
    <row r="449" spans="1:6" s="73" customFormat="1" ht="12.75">
      <c r="A449" s="158" t="s">
        <v>165</v>
      </c>
      <c r="B449" s="159"/>
      <c r="C449" s="160"/>
      <c r="D449" s="160"/>
      <c r="E449" s="161">
        <f>SUM(E446:E448)</f>
        <v>0</v>
      </c>
      <c r="F449" s="55"/>
    </row>
    <row r="450" spans="1:6" s="73" customFormat="1" ht="12.75">
      <c r="A450" s="76"/>
      <c r="B450"/>
      <c r="E450" s="1"/>
      <c r="F450" s="55"/>
    </row>
    <row r="451" spans="1:6" ht="12.75">
      <c r="A451" s="104" t="s">
        <v>423</v>
      </c>
      <c r="B451"/>
      <c r="C451" s="1"/>
      <c r="D451" s="55"/>
      <c r="E451"/>
      <c r="F451"/>
    </row>
    <row r="452" spans="1:6" ht="12.75">
      <c r="A452" s="104" t="s">
        <v>344</v>
      </c>
      <c r="B452"/>
      <c r="C452" s="1"/>
      <c r="D452" s="55"/>
      <c r="E452"/>
      <c r="F452"/>
    </row>
    <row r="453" spans="2:6" ht="12.75">
      <c r="B453"/>
      <c r="C453" s="1"/>
      <c r="D453" s="55"/>
      <c r="E453"/>
      <c r="F453"/>
    </row>
    <row r="454" spans="2:6" ht="12.75">
      <c r="B454"/>
      <c r="C454" s="1"/>
      <c r="D454" s="55"/>
      <c r="E454"/>
      <c r="F454"/>
    </row>
    <row r="455" spans="1:6" ht="12.75">
      <c r="A455" s="150"/>
      <c r="B455" s="104"/>
      <c r="C455" s="106"/>
      <c r="D455" s="104"/>
      <c r="E455" s="104"/>
      <c r="F455"/>
    </row>
    <row r="456" spans="1:6" ht="12.75">
      <c r="A456" s="104"/>
      <c r="B456" s="104"/>
      <c r="C456" s="106"/>
      <c r="D456" s="104"/>
      <c r="E456" s="104"/>
      <c r="F456"/>
    </row>
    <row r="457" spans="1:5" s="73" customFormat="1" ht="12.75">
      <c r="A457" s="150" t="s">
        <v>420</v>
      </c>
      <c r="B457" s="104"/>
      <c r="C457" s="106"/>
      <c r="D457" s="104"/>
      <c r="E457" s="105"/>
    </row>
    <row r="458" spans="1:6" s="73" customFormat="1" ht="12.75">
      <c r="A458" s="104" t="s">
        <v>336</v>
      </c>
      <c r="B458" s="104"/>
      <c r="C458" s="106"/>
      <c r="D458" s="110"/>
      <c r="E458" s="105"/>
      <c r="F458" s="110" t="s">
        <v>426</v>
      </c>
    </row>
    <row r="459" spans="1:6" s="73" customFormat="1" ht="12.75">
      <c r="A459" s="104" t="s">
        <v>337</v>
      </c>
      <c r="B459" s="104"/>
      <c r="C459" s="106"/>
      <c r="D459" s="110"/>
      <c r="E459" s="105"/>
      <c r="F459" s="110" t="s">
        <v>426</v>
      </c>
    </row>
    <row r="460" spans="1:6" s="73" customFormat="1" ht="12.75">
      <c r="A460" s="104" t="s">
        <v>341</v>
      </c>
      <c r="B460" s="104"/>
      <c r="C460" s="106"/>
      <c r="D460" s="104"/>
      <c r="E460" s="105"/>
      <c r="F460" s="110"/>
    </row>
    <row r="461" spans="1:5" s="73" customFormat="1" ht="12.75">
      <c r="A461" s="104"/>
      <c r="B461" s="104"/>
      <c r="C461" s="106"/>
      <c r="D461" s="104"/>
      <c r="E461" s="105"/>
    </row>
    <row r="462" spans="1:5" s="73" customFormat="1" ht="12.75">
      <c r="A462" s="104"/>
      <c r="B462" s="104"/>
      <c r="C462" s="106"/>
      <c r="D462" s="104"/>
      <c r="E462" s="105"/>
    </row>
    <row r="463" spans="1:5" s="73" customFormat="1" ht="12.75">
      <c r="A463" s="150" t="s">
        <v>421</v>
      </c>
      <c r="B463" s="104"/>
      <c r="C463" s="106"/>
      <c r="D463" s="104"/>
      <c r="E463" s="105"/>
    </row>
    <row r="464" spans="1:6" s="73" customFormat="1" ht="12.75">
      <c r="A464" s="104" t="s">
        <v>338</v>
      </c>
      <c r="B464" s="104"/>
      <c r="C464" s="106"/>
      <c r="D464" s="110"/>
      <c r="E464" s="105"/>
      <c r="F464" s="171">
        <v>43453</v>
      </c>
    </row>
    <row r="465" spans="1:6" s="73" customFormat="1" ht="12.75">
      <c r="A465" s="104" t="s">
        <v>430</v>
      </c>
      <c r="B465" s="104"/>
      <c r="C465" s="106"/>
      <c r="D465" s="110"/>
      <c r="E465" s="105"/>
      <c r="F465" s="171"/>
    </row>
    <row r="466" spans="1:6" s="73" customFormat="1" ht="12.75">
      <c r="A466" s="104" t="s">
        <v>336</v>
      </c>
      <c r="B466" s="104"/>
      <c r="C466" s="106"/>
      <c r="D466" s="110"/>
      <c r="E466" s="105"/>
      <c r="F466" s="171">
        <v>43469</v>
      </c>
    </row>
    <row r="467" spans="1:6" s="73" customFormat="1" ht="12.75">
      <c r="A467" s="104" t="s">
        <v>337</v>
      </c>
      <c r="B467" s="104"/>
      <c r="C467" s="106"/>
      <c r="D467" s="110"/>
      <c r="E467" s="105"/>
      <c r="F467" s="171">
        <v>43469</v>
      </c>
    </row>
    <row r="468" spans="1:5" s="73" customFormat="1" ht="12.75">
      <c r="A468" s="104"/>
      <c r="B468" s="104"/>
      <c r="C468" s="106"/>
      <c r="D468" s="104"/>
      <c r="E468" s="105"/>
    </row>
    <row r="469" spans="1:5" s="73" customFormat="1" ht="12.75">
      <c r="A469" s="104"/>
      <c r="B469" s="104"/>
      <c r="C469" s="106"/>
      <c r="D469" s="104"/>
      <c r="E469" s="105"/>
    </row>
    <row r="470" spans="1:5" s="73" customFormat="1" ht="12.75">
      <c r="A470" s="104"/>
      <c r="B470" s="104"/>
      <c r="C470" s="106"/>
      <c r="D470" s="104"/>
      <c r="E470" s="105"/>
    </row>
    <row r="471" spans="1:5" s="73" customFormat="1" ht="12.75">
      <c r="A471" s="104"/>
      <c r="B471" s="104"/>
      <c r="C471" s="106"/>
      <c r="D471" s="104"/>
      <c r="E471" s="105"/>
    </row>
    <row r="472" spans="1:5" s="73" customFormat="1" ht="12.75">
      <c r="A472" s="104"/>
      <c r="B472" s="104"/>
      <c r="C472" s="106"/>
      <c r="D472" s="104"/>
      <c r="E472" s="105"/>
    </row>
    <row r="473" spans="1:6" s="73" customFormat="1" ht="12.75">
      <c r="A473" s="76"/>
      <c r="B473"/>
      <c r="E473" s="1"/>
      <c r="F473" s="55"/>
    </row>
    <row r="474" spans="1:6" s="73" customFormat="1" ht="12.75">
      <c r="A474"/>
      <c r="B474"/>
      <c r="E474" s="1"/>
      <c r="F474" s="55"/>
    </row>
    <row r="475" spans="1:6" s="73" customFormat="1" ht="12.75">
      <c r="A475"/>
      <c r="B475"/>
      <c r="E475" s="1"/>
      <c r="F475" s="55"/>
    </row>
    <row r="476" spans="1:6" s="73" customFormat="1" ht="12.75">
      <c r="A476"/>
      <c r="B476"/>
      <c r="E476" s="1"/>
      <c r="F476" s="55"/>
    </row>
    <row r="477" spans="1:6" s="73" customFormat="1" ht="12.75">
      <c r="A477"/>
      <c r="B477"/>
      <c r="E477" s="1"/>
      <c r="F477" s="55"/>
    </row>
    <row r="478" spans="1:6" s="73" customFormat="1" ht="12.75">
      <c r="A478"/>
      <c r="B478"/>
      <c r="E478" s="1"/>
      <c r="F478" s="55"/>
    </row>
    <row r="479" spans="1:6" s="73" customFormat="1" ht="12.75">
      <c r="A479"/>
      <c r="B479"/>
      <c r="E479" s="1"/>
      <c r="F479" s="55"/>
    </row>
    <row r="480" spans="1:6" s="73" customFormat="1" ht="12.75">
      <c r="A480"/>
      <c r="B480"/>
      <c r="E480" s="1"/>
      <c r="F480" s="55"/>
    </row>
    <row r="481" spans="1:6" s="73" customFormat="1" ht="12.75">
      <c r="A481"/>
      <c r="B481"/>
      <c r="E481" s="1"/>
      <c r="F481" s="55"/>
    </row>
    <row r="482" spans="1:6" s="73" customFormat="1" ht="12.75">
      <c r="A482"/>
      <c r="B482"/>
      <c r="E482" s="1"/>
      <c r="F482" s="55"/>
    </row>
    <row r="483" spans="1:6" s="73" customFormat="1" ht="12.75">
      <c r="A483"/>
      <c r="B483"/>
      <c r="E483" s="1"/>
      <c r="F483" s="55"/>
    </row>
    <row r="484" spans="1:6" s="73" customFormat="1" ht="12.75">
      <c r="A484"/>
      <c r="B484"/>
      <c r="E484" s="1"/>
      <c r="F484" s="55"/>
    </row>
    <row r="485" spans="1:6" s="73" customFormat="1" ht="12.75">
      <c r="A485"/>
      <c r="B485"/>
      <c r="E485" s="1"/>
      <c r="F485" s="55"/>
    </row>
    <row r="486" spans="1:6" s="73" customFormat="1" ht="12.75">
      <c r="A486"/>
      <c r="B486"/>
      <c r="E486" s="1"/>
      <c r="F486" s="55"/>
    </row>
    <row r="487" spans="1:6" s="73" customFormat="1" ht="12.75">
      <c r="A487"/>
      <c r="B487"/>
      <c r="E487" s="1"/>
      <c r="F487" s="55"/>
    </row>
    <row r="488" spans="1:6" s="73" customFormat="1" ht="12.75">
      <c r="A488"/>
      <c r="B488"/>
      <c r="E488" s="1"/>
      <c r="F488" s="55"/>
    </row>
    <row r="489" spans="1:6" s="73" customFormat="1" ht="12.75">
      <c r="A489"/>
      <c r="B489"/>
      <c r="E489" s="1"/>
      <c r="F489" s="55"/>
    </row>
  </sheetData>
  <sheetProtection/>
  <printOptions horizontalCentered="1"/>
  <pageMargins left="0" right="0" top="0.984251968503937" bottom="0.7874015748031497" header="0.5118110236220472" footer="0.5118110236220472"/>
  <pageSetup horizontalDpi="600" verticalDpi="600" orientation="portrait" paperSize="9" r:id="rId1"/>
  <headerFooter alignWithMargins="0">
    <oddHeader>&amp;CSchválený rozpočet obce Chodouny na rok 2019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421875" style="0" customWidth="1"/>
    <col min="2" max="2" width="6.140625" style="79" customWidth="1"/>
    <col min="3" max="3" width="10.7109375" style="1" customWidth="1"/>
    <col min="4" max="4" width="30.28125" style="55" customWidth="1"/>
  </cols>
  <sheetData>
    <row r="1" spans="1:4" ht="61.5" customHeight="1">
      <c r="A1" s="34" t="s">
        <v>0</v>
      </c>
      <c r="B1" s="151" t="s">
        <v>343</v>
      </c>
      <c r="C1" s="154" t="s">
        <v>2</v>
      </c>
      <c r="D1" s="155" t="s">
        <v>76</v>
      </c>
    </row>
    <row r="2" spans="1:4" ht="12.75">
      <c r="A2" s="6" t="s">
        <v>333</v>
      </c>
      <c r="B2" s="135" t="s">
        <v>332</v>
      </c>
      <c r="C2" s="111">
        <v>9967000</v>
      </c>
      <c r="D2" s="54"/>
    </row>
    <row r="3" spans="1:4" ht="12.75">
      <c r="A3" s="6" t="s">
        <v>334</v>
      </c>
      <c r="B3" s="135" t="s">
        <v>332</v>
      </c>
      <c r="C3" s="111">
        <v>0</v>
      </c>
      <c r="D3" s="54"/>
    </row>
    <row r="4" spans="1:4" ht="12.75">
      <c r="A4" s="6" t="s">
        <v>49</v>
      </c>
      <c r="B4" s="135" t="s">
        <v>332</v>
      </c>
      <c r="C4" s="111">
        <v>0</v>
      </c>
      <c r="D4" s="54" t="s">
        <v>219</v>
      </c>
    </row>
    <row r="5" spans="1:4" ht="12.75">
      <c r="A5" s="140" t="s">
        <v>181</v>
      </c>
      <c r="B5" s="19">
        <v>1032</v>
      </c>
      <c r="C5" s="111">
        <v>20000</v>
      </c>
      <c r="D5" s="54"/>
    </row>
    <row r="6" spans="1:4" ht="12.75">
      <c r="A6" s="140" t="s">
        <v>109</v>
      </c>
      <c r="B6" s="19">
        <v>2141</v>
      </c>
      <c r="C6" s="111">
        <v>10000</v>
      </c>
      <c r="D6" s="54"/>
    </row>
    <row r="7" spans="1:4" ht="12.75">
      <c r="A7" s="140" t="s">
        <v>26</v>
      </c>
      <c r="B7" s="19">
        <v>3113</v>
      </c>
      <c r="C7" s="111">
        <v>15000</v>
      </c>
      <c r="D7" s="87"/>
    </row>
    <row r="8" spans="1:4" ht="12.75">
      <c r="A8" s="140" t="s">
        <v>119</v>
      </c>
      <c r="B8" s="7">
        <v>3316</v>
      </c>
      <c r="C8" s="167">
        <v>1000</v>
      </c>
      <c r="D8" s="54"/>
    </row>
    <row r="9" spans="1:4" ht="12.75">
      <c r="A9" s="140" t="s">
        <v>61</v>
      </c>
      <c r="B9" s="19">
        <v>3399</v>
      </c>
      <c r="C9" s="111">
        <v>35000</v>
      </c>
      <c r="D9" s="54"/>
    </row>
    <row r="10" spans="1:4" ht="12.75">
      <c r="A10" s="141" t="s">
        <v>52</v>
      </c>
      <c r="B10" s="138">
        <v>3612</v>
      </c>
      <c r="C10" s="117">
        <v>433000</v>
      </c>
      <c r="D10" s="54"/>
    </row>
    <row r="11" spans="1:4" ht="12.75" customHeight="1">
      <c r="A11" s="140" t="s">
        <v>9</v>
      </c>
      <c r="B11" s="101">
        <v>3613</v>
      </c>
      <c r="C11" s="117">
        <v>157500</v>
      </c>
      <c r="D11" s="54"/>
    </row>
    <row r="12" spans="1:4" ht="12.75">
      <c r="A12" s="141" t="s">
        <v>12</v>
      </c>
      <c r="B12" s="139">
        <v>3632</v>
      </c>
      <c r="C12" s="137">
        <v>26000</v>
      </c>
      <c r="D12" s="54"/>
    </row>
    <row r="13" spans="1:4" ht="12.75">
      <c r="A13" s="140" t="s">
        <v>14</v>
      </c>
      <c r="B13" s="139">
        <v>3639</v>
      </c>
      <c r="C13" s="137">
        <v>4678000</v>
      </c>
      <c r="D13" s="54"/>
    </row>
    <row r="14" spans="1:4" ht="12.75">
      <c r="A14" s="148" t="s">
        <v>15</v>
      </c>
      <c r="B14" s="19">
        <v>3722</v>
      </c>
      <c r="C14" s="137">
        <v>5000</v>
      </c>
      <c r="D14" s="54"/>
    </row>
    <row r="15" spans="1:4" ht="12.75">
      <c r="A15" s="141" t="s">
        <v>103</v>
      </c>
      <c r="B15" s="19">
        <v>3725</v>
      </c>
      <c r="C15" s="137">
        <v>130000</v>
      </c>
      <c r="D15" s="54"/>
    </row>
    <row r="16" spans="1:4" ht="12.75">
      <c r="A16" s="140" t="s">
        <v>16</v>
      </c>
      <c r="B16" s="19">
        <v>6171</v>
      </c>
      <c r="C16" s="117">
        <v>18000</v>
      </c>
      <c r="D16" s="54"/>
    </row>
    <row r="17" spans="1:4" ht="12.75">
      <c r="A17" s="141" t="s">
        <v>53</v>
      </c>
      <c r="B17" s="19">
        <v>6310</v>
      </c>
      <c r="C17" s="117">
        <v>2500</v>
      </c>
      <c r="D17" s="54"/>
    </row>
    <row r="18" spans="1:4" ht="13.5" customHeight="1">
      <c r="A18" s="2"/>
      <c r="B18" s="19"/>
      <c r="C18" s="111"/>
      <c r="D18" s="54"/>
    </row>
    <row r="19" spans="1:4" ht="30" customHeight="1">
      <c r="A19" s="35" t="s">
        <v>19</v>
      </c>
      <c r="B19" s="19" t="s">
        <v>3</v>
      </c>
      <c r="C19" s="123">
        <f>SUM(C2:C18)</f>
        <v>15498000</v>
      </c>
      <c r="D19" s="56"/>
    </row>
    <row r="20" spans="1:4" ht="13.5" customHeight="1">
      <c r="A20" s="89"/>
      <c r="B20" s="90"/>
      <c r="C20" s="52"/>
      <c r="D20" s="92"/>
    </row>
    <row r="21" spans="1:4" ht="51.75" customHeight="1">
      <c r="A21" s="34" t="s">
        <v>20</v>
      </c>
      <c r="B21" s="151" t="s">
        <v>343</v>
      </c>
      <c r="C21" s="154" t="s">
        <v>2</v>
      </c>
      <c r="D21" s="155" t="s">
        <v>76</v>
      </c>
    </row>
    <row r="22" spans="1:4" ht="12.75">
      <c r="A22" s="141" t="s">
        <v>201</v>
      </c>
      <c r="B22" s="143">
        <v>1014</v>
      </c>
      <c r="C22" s="144">
        <v>4500</v>
      </c>
      <c r="D22" s="145"/>
    </row>
    <row r="23" spans="1:4" ht="12.75">
      <c r="A23" s="141" t="s">
        <v>54</v>
      </c>
      <c r="B23" s="143">
        <v>1039</v>
      </c>
      <c r="C23" s="144">
        <v>20000</v>
      </c>
      <c r="D23" s="145"/>
    </row>
    <row r="24" spans="1:4" ht="12.75">
      <c r="A24" s="140" t="s">
        <v>109</v>
      </c>
      <c r="B24" s="143">
        <v>2141</v>
      </c>
      <c r="C24" s="144">
        <v>14000</v>
      </c>
      <c r="D24" s="145" t="s">
        <v>289</v>
      </c>
    </row>
    <row r="25" spans="1:4" ht="12.75">
      <c r="A25" s="140" t="s">
        <v>117</v>
      </c>
      <c r="B25" s="143">
        <v>2143</v>
      </c>
      <c r="C25" s="144">
        <v>5000</v>
      </c>
      <c r="D25" s="145"/>
    </row>
    <row r="26" spans="1:4" ht="12.75">
      <c r="A26" s="148" t="s">
        <v>56</v>
      </c>
      <c r="B26" s="143">
        <v>2212</v>
      </c>
      <c r="C26" s="144">
        <v>2685000</v>
      </c>
      <c r="D26" s="145" t="s">
        <v>245</v>
      </c>
    </row>
    <row r="27" spans="1:4" ht="12.75">
      <c r="A27" s="148" t="s">
        <v>101</v>
      </c>
      <c r="B27" s="143">
        <v>2219</v>
      </c>
      <c r="C27" s="144">
        <v>53000</v>
      </c>
      <c r="D27" s="145" t="s">
        <v>246</v>
      </c>
    </row>
    <row r="28" spans="1:4" ht="12.75">
      <c r="A28" s="148" t="s">
        <v>21</v>
      </c>
      <c r="B28" s="143">
        <v>2221</v>
      </c>
      <c r="C28" s="149">
        <v>12000</v>
      </c>
      <c r="D28" s="145" t="s">
        <v>247</v>
      </c>
    </row>
    <row r="29" spans="1:4" ht="12.75">
      <c r="A29" s="146" t="s">
        <v>203</v>
      </c>
      <c r="B29" s="147">
        <v>2223</v>
      </c>
      <c r="C29" s="149">
        <v>5000</v>
      </c>
      <c r="D29" s="145" t="s">
        <v>248</v>
      </c>
    </row>
    <row r="30" spans="1:4" ht="12.75">
      <c r="A30" s="140" t="s">
        <v>128</v>
      </c>
      <c r="B30" s="143">
        <v>2310</v>
      </c>
      <c r="C30" s="144">
        <v>0</v>
      </c>
      <c r="D30" s="145" t="s">
        <v>315</v>
      </c>
    </row>
    <row r="31" spans="1:4" ht="12.75">
      <c r="A31" s="140" t="s">
        <v>8</v>
      </c>
      <c r="B31" s="143">
        <v>2321</v>
      </c>
      <c r="C31" s="144">
        <v>50000</v>
      </c>
      <c r="D31" s="145" t="s">
        <v>249</v>
      </c>
    </row>
    <row r="32" spans="1:4" ht="12.75">
      <c r="A32" s="140" t="s">
        <v>204</v>
      </c>
      <c r="B32" s="143">
        <v>2341</v>
      </c>
      <c r="C32" s="144">
        <v>5000</v>
      </c>
      <c r="D32" s="145" t="s">
        <v>250</v>
      </c>
    </row>
    <row r="33" spans="1:4" ht="12.75">
      <c r="A33" s="140" t="s">
        <v>26</v>
      </c>
      <c r="B33" s="143">
        <v>3113</v>
      </c>
      <c r="C33" s="144">
        <v>722000</v>
      </c>
      <c r="D33" s="145" t="s">
        <v>251</v>
      </c>
    </row>
    <row r="34" spans="1:4" ht="12.75">
      <c r="A34" s="140" t="s">
        <v>129</v>
      </c>
      <c r="B34" s="143">
        <v>3139</v>
      </c>
      <c r="C34" s="144">
        <v>10000</v>
      </c>
      <c r="D34" s="145"/>
    </row>
    <row r="35" spans="1:4" ht="12.75">
      <c r="A35" s="140" t="s">
        <v>166</v>
      </c>
      <c r="B35" s="143">
        <v>3314</v>
      </c>
      <c r="C35" s="144">
        <v>20000</v>
      </c>
      <c r="D35" s="145" t="s">
        <v>252</v>
      </c>
    </row>
    <row r="36" spans="1:4" ht="12.75">
      <c r="A36" s="140" t="s">
        <v>168</v>
      </c>
      <c r="B36" s="143">
        <v>3315</v>
      </c>
      <c r="C36" s="144">
        <v>27000</v>
      </c>
      <c r="D36" s="145" t="s">
        <v>253</v>
      </c>
    </row>
    <row r="37" spans="1:4" ht="12.75">
      <c r="A37" s="140" t="s">
        <v>119</v>
      </c>
      <c r="B37" s="143">
        <v>3316</v>
      </c>
      <c r="C37" s="144">
        <v>10000</v>
      </c>
      <c r="D37" s="145"/>
    </row>
    <row r="38" spans="1:4" ht="12.75">
      <c r="A38" s="140" t="s">
        <v>58</v>
      </c>
      <c r="B38" s="143">
        <v>3319</v>
      </c>
      <c r="C38" s="144">
        <v>35000</v>
      </c>
      <c r="D38" s="145"/>
    </row>
    <row r="39" spans="1:4" ht="12.75">
      <c r="A39" s="140" t="s">
        <v>122</v>
      </c>
      <c r="B39" s="143">
        <v>3326</v>
      </c>
      <c r="C39" s="144">
        <v>10000</v>
      </c>
      <c r="D39" s="145"/>
    </row>
    <row r="40" spans="1:4" ht="12.75">
      <c r="A40" s="140" t="s">
        <v>136</v>
      </c>
      <c r="B40" s="143">
        <v>3330</v>
      </c>
      <c r="C40" s="144">
        <v>10000</v>
      </c>
      <c r="D40" s="145" t="s">
        <v>303</v>
      </c>
    </row>
    <row r="41" spans="1:4" ht="12.75">
      <c r="A41" s="140" t="s">
        <v>59</v>
      </c>
      <c r="B41" s="143">
        <v>3341</v>
      </c>
      <c r="C41" s="144">
        <v>21000</v>
      </c>
      <c r="D41" s="145"/>
    </row>
    <row r="42" spans="1:4" ht="12.75">
      <c r="A42" s="140" t="s">
        <v>186</v>
      </c>
      <c r="B42" s="143">
        <v>3392</v>
      </c>
      <c r="C42" s="144">
        <v>480000</v>
      </c>
      <c r="D42" s="145" t="s">
        <v>254</v>
      </c>
    </row>
    <row r="43" spans="1:4" ht="12.75">
      <c r="A43" s="140" t="s">
        <v>61</v>
      </c>
      <c r="B43" s="143">
        <v>3399</v>
      </c>
      <c r="C43" s="144">
        <v>430000</v>
      </c>
      <c r="D43" s="145" t="s">
        <v>255</v>
      </c>
    </row>
    <row r="44" spans="1:4" ht="12.75" hidden="1">
      <c r="A44" s="140" t="s">
        <v>24</v>
      </c>
      <c r="B44" s="143">
        <v>2140</v>
      </c>
      <c r="C44" s="144"/>
      <c r="D44" s="145"/>
    </row>
    <row r="45" spans="1:4" ht="12.75">
      <c r="A45" s="140" t="s">
        <v>431</v>
      </c>
      <c r="B45" s="143">
        <v>3412</v>
      </c>
      <c r="C45" s="144">
        <v>187000</v>
      </c>
      <c r="D45" s="145" t="s">
        <v>241</v>
      </c>
    </row>
    <row r="46" spans="1:4" ht="12.75">
      <c r="A46" s="140" t="s">
        <v>432</v>
      </c>
      <c r="B46" s="143">
        <v>3419</v>
      </c>
      <c r="C46" s="144">
        <v>35000</v>
      </c>
      <c r="D46" s="145"/>
    </row>
    <row r="47" spans="1:4" ht="12.75">
      <c r="A47" s="140" t="s">
        <v>62</v>
      </c>
      <c r="B47" s="143">
        <v>3421</v>
      </c>
      <c r="C47" s="144">
        <v>324000</v>
      </c>
      <c r="D47" s="145" t="s">
        <v>230</v>
      </c>
    </row>
    <row r="48" spans="1:4" ht="12.75">
      <c r="A48" s="140" t="s">
        <v>264</v>
      </c>
      <c r="B48" s="143">
        <v>3429</v>
      </c>
      <c r="C48" s="144">
        <v>1000000</v>
      </c>
      <c r="D48" s="145" t="s">
        <v>234</v>
      </c>
    </row>
    <row r="49" spans="1:4" ht="12.75">
      <c r="A49" s="140" t="s">
        <v>385</v>
      </c>
      <c r="B49" s="143">
        <v>3522</v>
      </c>
      <c r="C49" s="144">
        <v>0</v>
      </c>
      <c r="D49" s="145"/>
    </row>
    <row r="50" spans="1:4" ht="12.75">
      <c r="A50" s="140" t="s">
        <v>137</v>
      </c>
      <c r="B50" s="143">
        <v>3525</v>
      </c>
      <c r="C50" s="144">
        <v>10000</v>
      </c>
      <c r="D50" s="145"/>
    </row>
    <row r="51" spans="1:4" ht="12.75">
      <c r="A51" s="140" t="s">
        <v>11</v>
      </c>
      <c r="B51" s="143">
        <v>3612</v>
      </c>
      <c r="C51" s="144">
        <v>183000</v>
      </c>
      <c r="D51" s="145" t="s">
        <v>257</v>
      </c>
    </row>
    <row r="52" spans="1:4" ht="12.75">
      <c r="A52" s="140" t="s">
        <v>64</v>
      </c>
      <c r="B52" s="143">
        <v>3613</v>
      </c>
      <c r="C52" s="144">
        <v>96000</v>
      </c>
      <c r="D52" s="145" t="s">
        <v>256</v>
      </c>
    </row>
    <row r="53" spans="1:4" ht="12.75">
      <c r="A53" s="140" t="s">
        <v>27</v>
      </c>
      <c r="B53" s="143">
        <v>3631</v>
      </c>
      <c r="C53" s="144">
        <v>350000</v>
      </c>
      <c r="D53" s="145" t="s">
        <v>258</v>
      </c>
    </row>
    <row r="54" spans="1:4" ht="12.75">
      <c r="A54" s="140" t="s">
        <v>12</v>
      </c>
      <c r="B54" s="143">
        <v>3632</v>
      </c>
      <c r="C54" s="144">
        <v>50000</v>
      </c>
      <c r="D54" s="145" t="s">
        <v>259</v>
      </c>
    </row>
    <row r="55" spans="1:4" ht="12.75">
      <c r="A55" s="140" t="s">
        <v>150</v>
      </c>
      <c r="B55" s="143">
        <v>3635</v>
      </c>
      <c r="C55" s="144">
        <v>0</v>
      </c>
      <c r="D55" s="145"/>
    </row>
    <row r="56" spans="1:4" ht="12.75">
      <c r="A56" s="140" t="s">
        <v>14</v>
      </c>
      <c r="B56" s="143">
        <v>3639</v>
      </c>
      <c r="C56" s="144">
        <v>809000</v>
      </c>
      <c r="D56" s="145"/>
    </row>
    <row r="57" spans="1:4" ht="12.75">
      <c r="A57" s="140" t="s">
        <v>15</v>
      </c>
      <c r="B57" s="143">
        <v>3722</v>
      </c>
      <c r="C57" s="144">
        <v>414000</v>
      </c>
      <c r="D57" s="145"/>
    </row>
    <row r="58" spans="1:4" ht="12.75">
      <c r="A58" s="140" t="s">
        <v>176</v>
      </c>
      <c r="B58" s="143">
        <v>3723</v>
      </c>
      <c r="C58" s="144">
        <v>50000</v>
      </c>
      <c r="D58" s="145"/>
    </row>
    <row r="59" spans="1:4" ht="12.75">
      <c r="A59" s="140" t="s">
        <v>75</v>
      </c>
      <c r="B59" s="143">
        <v>3724</v>
      </c>
      <c r="C59" s="144">
        <v>4000</v>
      </c>
      <c r="D59" s="145"/>
    </row>
    <row r="60" spans="1:4" ht="12.75">
      <c r="A60" s="140" t="s">
        <v>265</v>
      </c>
      <c r="B60" s="143">
        <v>3725</v>
      </c>
      <c r="C60" s="144">
        <v>850000</v>
      </c>
      <c r="D60" s="145"/>
    </row>
    <row r="61" spans="1:4" ht="12.75">
      <c r="A61" s="140" t="s">
        <v>407</v>
      </c>
      <c r="B61" s="143">
        <v>3729</v>
      </c>
      <c r="C61" s="144">
        <v>2930000</v>
      </c>
      <c r="D61" s="145" t="s">
        <v>408</v>
      </c>
    </row>
    <row r="62" spans="1:4" ht="12.75">
      <c r="A62" s="140" t="s">
        <v>30</v>
      </c>
      <c r="B62" s="143">
        <v>3745</v>
      </c>
      <c r="C62" s="144">
        <v>507000</v>
      </c>
      <c r="D62" s="145"/>
    </row>
    <row r="63" spans="1:4" ht="12.75">
      <c r="A63" s="140" t="s">
        <v>149</v>
      </c>
      <c r="B63" s="143">
        <v>3900</v>
      </c>
      <c r="C63" s="144">
        <v>13600</v>
      </c>
      <c r="D63" s="145"/>
    </row>
    <row r="64" spans="1:4" ht="12.75">
      <c r="A64" s="140" t="s">
        <v>148</v>
      </c>
      <c r="B64" s="143">
        <v>4341</v>
      </c>
      <c r="C64" s="144">
        <v>25000</v>
      </c>
      <c r="D64" s="145"/>
    </row>
    <row r="65" spans="1:4" ht="12.75">
      <c r="A65" s="140" t="s">
        <v>325</v>
      </c>
      <c r="B65" s="143">
        <v>4357</v>
      </c>
      <c r="C65" s="144">
        <v>5000</v>
      </c>
      <c r="D65" s="145"/>
    </row>
    <row r="66" spans="1:4" ht="12.75">
      <c r="A66" s="140" t="s">
        <v>433</v>
      </c>
      <c r="B66" s="147">
        <v>5213</v>
      </c>
      <c r="C66" s="144">
        <v>25000</v>
      </c>
      <c r="D66" s="145" t="s">
        <v>260</v>
      </c>
    </row>
    <row r="67" spans="1:4" ht="12.75">
      <c r="A67" s="140" t="s">
        <v>33</v>
      </c>
      <c r="B67" s="143">
        <v>5512</v>
      </c>
      <c r="C67" s="144">
        <v>25000</v>
      </c>
      <c r="D67" s="145" t="s">
        <v>261</v>
      </c>
    </row>
    <row r="68" spans="1:4" ht="12.75">
      <c r="A68" s="140" t="s">
        <v>36</v>
      </c>
      <c r="B68" s="143">
        <v>6112</v>
      </c>
      <c r="C68" s="144">
        <v>971000</v>
      </c>
      <c r="D68" s="145"/>
    </row>
    <row r="69" spans="1:4" ht="12.75" hidden="1">
      <c r="A69" s="146"/>
      <c r="B69" s="146"/>
      <c r="C69" s="144"/>
      <c r="D69" s="145"/>
    </row>
    <row r="70" spans="1:4" ht="12.75" hidden="1">
      <c r="A70" s="140" t="s">
        <v>39</v>
      </c>
      <c r="B70" s="143">
        <v>6114</v>
      </c>
      <c r="C70" s="144"/>
      <c r="D70" s="145"/>
    </row>
    <row r="71" spans="1:4" ht="12.75" hidden="1">
      <c r="A71" s="140" t="s">
        <v>28</v>
      </c>
      <c r="B71" s="147">
        <v>6114</v>
      </c>
      <c r="C71" s="144"/>
      <c r="D71" s="145"/>
    </row>
    <row r="72" spans="1:4" ht="12.75" hidden="1">
      <c r="A72" s="140" t="s">
        <v>22</v>
      </c>
      <c r="B72" s="147">
        <v>6114</v>
      </c>
      <c r="C72" s="144"/>
      <c r="D72" s="145"/>
    </row>
    <row r="73" spans="1:4" ht="12.75" hidden="1">
      <c r="A73" s="140" t="s">
        <v>25</v>
      </c>
      <c r="B73" s="147">
        <v>6114</v>
      </c>
      <c r="C73" s="144"/>
      <c r="D73" s="145"/>
    </row>
    <row r="74" spans="1:4" ht="12.75" hidden="1">
      <c r="A74" s="140" t="s">
        <v>38</v>
      </c>
      <c r="B74" s="147">
        <v>6114</v>
      </c>
      <c r="C74" s="144"/>
      <c r="D74" s="145"/>
    </row>
    <row r="75" spans="1:4" ht="12.75" hidden="1">
      <c r="A75" s="146" t="s">
        <v>35</v>
      </c>
      <c r="B75" s="147">
        <v>6114</v>
      </c>
      <c r="C75" s="144"/>
      <c r="D75" s="145"/>
    </row>
    <row r="76" spans="1:4" ht="12.75" hidden="1">
      <c r="A76" s="140" t="s">
        <v>32</v>
      </c>
      <c r="B76" s="147">
        <v>6114</v>
      </c>
      <c r="C76" s="144"/>
      <c r="D76" s="145"/>
    </row>
    <row r="77" spans="1:4" ht="12.75" hidden="1">
      <c r="A77" s="146"/>
      <c r="B77" s="146"/>
      <c r="C77" s="144"/>
      <c r="D77" s="145"/>
    </row>
    <row r="78" spans="1:4" ht="12.75" hidden="1">
      <c r="A78" s="146"/>
      <c r="B78" s="146"/>
      <c r="C78" s="144"/>
      <c r="D78" s="145"/>
    </row>
    <row r="79" spans="1:4" ht="12.75">
      <c r="A79" s="140" t="s">
        <v>16</v>
      </c>
      <c r="B79" s="143">
        <v>6171</v>
      </c>
      <c r="C79" s="144">
        <f>1738308.6+49000</f>
        <v>1787308.6</v>
      </c>
      <c r="D79" s="145"/>
    </row>
    <row r="80" spans="1:4" ht="12.75">
      <c r="A80" s="140" t="s">
        <v>45</v>
      </c>
      <c r="B80" s="143">
        <v>6310</v>
      </c>
      <c r="C80" s="144">
        <v>10000</v>
      </c>
      <c r="D80" s="145"/>
    </row>
    <row r="81" spans="1:4" ht="12.75">
      <c r="A81" s="141" t="s">
        <v>114</v>
      </c>
      <c r="B81" s="143">
        <v>6320</v>
      </c>
      <c r="C81" s="144">
        <v>40000</v>
      </c>
      <c r="D81" s="145" t="s">
        <v>218</v>
      </c>
    </row>
    <row r="82" spans="1:4" ht="12.75">
      <c r="A82" s="140" t="s">
        <v>108</v>
      </c>
      <c r="B82" s="143">
        <v>6399</v>
      </c>
      <c r="C82" s="144">
        <v>108000</v>
      </c>
      <c r="D82" s="145" t="s">
        <v>126</v>
      </c>
    </row>
    <row r="83" spans="1:4" ht="12.75">
      <c r="A83" s="140" t="s">
        <v>74</v>
      </c>
      <c r="B83" s="143">
        <v>6402</v>
      </c>
      <c r="C83" s="144">
        <v>60591.4</v>
      </c>
      <c r="D83" s="145" t="s">
        <v>424</v>
      </c>
    </row>
    <row r="84" spans="1:4" ht="12.75">
      <c r="A84" s="20"/>
      <c r="B84" s="20"/>
      <c r="C84" s="111"/>
      <c r="D84" s="54"/>
    </row>
    <row r="85" spans="1:4" ht="31.5" customHeight="1">
      <c r="A85" s="35" t="s">
        <v>46</v>
      </c>
      <c r="B85" s="19" t="s">
        <v>3</v>
      </c>
      <c r="C85" s="123">
        <f>SUM(C22:C84)</f>
        <v>15498000</v>
      </c>
      <c r="D85" s="56"/>
    </row>
    <row r="86" spans="1:4" ht="12.75">
      <c r="A86" s="39"/>
      <c r="B86" s="39"/>
      <c r="C86" s="52"/>
      <c r="D86" s="84"/>
    </row>
    <row r="87" spans="1:4" ht="49.5" customHeight="1">
      <c r="A87" s="34" t="s">
        <v>47</v>
      </c>
      <c r="B87" s="151" t="s">
        <v>343</v>
      </c>
      <c r="C87" s="154" t="s">
        <v>2</v>
      </c>
      <c r="D87" s="82"/>
    </row>
    <row r="88" spans="1:4" ht="12.75" customHeight="1">
      <c r="A88" s="2" t="s">
        <v>244</v>
      </c>
      <c r="B88" s="19" t="s">
        <v>3</v>
      </c>
      <c r="C88" s="111">
        <v>379200</v>
      </c>
      <c r="D88" s="153"/>
    </row>
    <row r="89" spans="1:4" ht="12.75" customHeight="1">
      <c r="A89" s="2" t="s">
        <v>243</v>
      </c>
      <c r="B89" s="19" t="s">
        <v>3</v>
      </c>
      <c r="C89" s="111">
        <v>0</v>
      </c>
      <c r="D89" s="153"/>
    </row>
    <row r="90" spans="1:4" ht="12.75" customHeight="1">
      <c r="A90" s="2" t="s">
        <v>242</v>
      </c>
      <c r="B90" s="19" t="s">
        <v>3</v>
      </c>
      <c r="C90" s="111">
        <v>-379200</v>
      </c>
      <c r="D90" s="153"/>
    </row>
    <row r="91" spans="1:4" ht="19.5" customHeight="1">
      <c r="A91" s="38" t="s">
        <v>48</v>
      </c>
      <c r="B91" s="21" t="s">
        <v>3</v>
      </c>
      <c r="C91" s="124">
        <f>SUM(C88:C90)</f>
        <v>0</v>
      </c>
      <c r="D91" s="82"/>
    </row>
    <row r="92" spans="1:4" ht="12.75">
      <c r="A92" s="93"/>
      <c r="B92" s="93"/>
      <c r="C92" s="125"/>
      <c r="D92" s="83"/>
    </row>
    <row r="93" spans="1:4" ht="12.75">
      <c r="A93" s="48" t="s">
        <v>97</v>
      </c>
      <c r="B93" s="49"/>
      <c r="C93" s="126">
        <f>C96-C101</f>
        <v>0</v>
      </c>
      <c r="D93" s="82"/>
    </row>
    <row r="94" spans="1:4" ht="12.75">
      <c r="A94" s="46" t="s">
        <v>91</v>
      </c>
      <c r="B94" s="49"/>
      <c r="C94" s="126">
        <f>C91</f>
        <v>0</v>
      </c>
      <c r="D94" s="82"/>
    </row>
    <row r="95" spans="1:4" ht="12.75">
      <c r="A95" s="40"/>
      <c r="B95" s="44"/>
      <c r="C95" s="127"/>
      <c r="D95" s="83"/>
    </row>
    <row r="96" spans="1:4" ht="12.75">
      <c r="A96" s="41" t="s">
        <v>92</v>
      </c>
      <c r="B96" s="43"/>
      <c r="C96" s="128">
        <f>C19</f>
        <v>15498000</v>
      </c>
      <c r="D96" s="82"/>
    </row>
    <row r="97" spans="1:4" ht="12.75">
      <c r="A97" s="42" t="s">
        <v>98</v>
      </c>
      <c r="B97" s="43"/>
      <c r="C97" s="128">
        <f>C88</f>
        <v>379200</v>
      </c>
      <c r="D97" s="82"/>
    </row>
    <row r="98" spans="1:4" ht="12.75">
      <c r="A98" s="42" t="s">
        <v>330</v>
      </c>
      <c r="B98" s="43"/>
      <c r="C98" s="128">
        <f>C89</f>
        <v>0</v>
      </c>
      <c r="D98" s="82"/>
    </row>
    <row r="99" spans="1:4" ht="12.75">
      <c r="A99" s="46" t="s">
        <v>94</v>
      </c>
      <c r="B99" s="47"/>
      <c r="C99" s="126">
        <f>SUM(C96:C98)</f>
        <v>15877200</v>
      </c>
      <c r="D99" s="82"/>
    </row>
    <row r="100" spans="1:4" ht="12.75">
      <c r="A100" s="40"/>
      <c r="B100" s="45"/>
      <c r="C100" s="129"/>
      <c r="D100" s="83"/>
    </row>
    <row r="101" spans="1:4" ht="12.75">
      <c r="A101" s="41" t="s">
        <v>93</v>
      </c>
      <c r="B101" s="45"/>
      <c r="C101" s="128">
        <f>C85</f>
        <v>15498000</v>
      </c>
      <c r="D101" s="82"/>
    </row>
    <row r="102" spans="1:4" ht="12.75">
      <c r="A102" s="41" t="s">
        <v>95</v>
      </c>
      <c r="B102" s="45"/>
      <c r="C102" s="128">
        <f>-C90</f>
        <v>379200</v>
      </c>
      <c r="D102" s="82"/>
    </row>
    <row r="103" spans="1:4" ht="12.75">
      <c r="A103" s="46" t="s">
        <v>96</v>
      </c>
      <c r="B103" s="47"/>
      <c r="C103" s="126">
        <f>SUM(C101:C102)</f>
        <v>15877200</v>
      </c>
      <c r="D103" s="82"/>
    </row>
    <row r="104" spans="1:2" ht="12.75">
      <c r="A104" s="104" t="s">
        <v>425</v>
      </c>
      <c r="B104"/>
    </row>
    <row r="105" spans="1:2" ht="12.75">
      <c r="A105" s="104" t="s">
        <v>344</v>
      </c>
      <c r="B105"/>
    </row>
    <row r="106" spans="1:2" ht="12.75">
      <c r="A106" s="104"/>
      <c r="B106"/>
    </row>
    <row r="107" spans="1:4" ht="12.75">
      <c r="A107" s="104" t="s">
        <v>263</v>
      </c>
      <c r="B107"/>
      <c r="D107" s="156">
        <v>43451</v>
      </c>
    </row>
    <row r="108" spans="1:4" ht="12.75">
      <c r="A108" s="104" t="s">
        <v>339</v>
      </c>
      <c r="B108"/>
      <c r="D108" s="156">
        <v>43453</v>
      </c>
    </row>
    <row r="109" spans="1:4" s="73" customFormat="1" ht="12.75">
      <c r="A109" s="76"/>
      <c r="B109"/>
      <c r="C109" s="1"/>
      <c r="D109" s="55"/>
    </row>
    <row r="110" spans="1:5" s="73" customFormat="1" ht="12.75">
      <c r="A110" s="150" t="s">
        <v>420</v>
      </c>
      <c r="B110" s="104"/>
      <c r="C110" s="106"/>
      <c r="D110" s="104"/>
      <c r="E110" s="105"/>
    </row>
    <row r="111" spans="1:5" s="73" customFormat="1" ht="12.75">
      <c r="A111" s="104" t="s">
        <v>336</v>
      </c>
      <c r="B111" s="104"/>
      <c r="C111" s="106"/>
      <c r="D111" s="110" t="s">
        <v>426</v>
      </c>
      <c r="E111" s="105"/>
    </row>
    <row r="112" spans="1:5" s="73" customFormat="1" ht="12.75">
      <c r="A112" s="104" t="s">
        <v>337</v>
      </c>
      <c r="B112" s="104"/>
      <c r="C112" s="106"/>
      <c r="D112" s="110" t="s">
        <v>426</v>
      </c>
      <c r="E112" s="105"/>
    </row>
    <row r="113" spans="1:5" s="73" customFormat="1" ht="12.75">
      <c r="A113" s="104" t="s">
        <v>341</v>
      </c>
      <c r="B113" s="104"/>
      <c r="C113" s="106"/>
      <c r="D113" s="110"/>
      <c r="E113" s="105"/>
    </row>
    <row r="114" spans="1:5" s="73" customFormat="1" ht="12.75">
      <c r="A114" s="104"/>
      <c r="B114" s="104"/>
      <c r="C114" s="106"/>
      <c r="D114" s="104"/>
      <c r="E114" s="105"/>
    </row>
    <row r="115" spans="1:5" s="73" customFormat="1" ht="12.75">
      <c r="A115" s="104"/>
      <c r="B115" s="104"/>
      <c r="C115" s="106"/>
      <c r="D115" s="104"/>
      <c r="E115" s="105"/>
    </row>
    <row r="116" spans="1:5" s="73" customFormat="1" ht="12.75">
      <c r="A116" s="150" t="s">
        <v>421</v>
      </c>
      <c r="B116" s="104"/>
      <c r="C116" s="106"/>
      <c r="D116" s="104"/>
      <c r="E116" s="105"/>
    </row>
    <row r="117" spans="1:5" s="73" customFormat="1" ht="12.75">
      <c r="A117" s="104" t="s">
        <v>338</v>
      </c>
      <c r="B117" s="104"/>
      <c r="C117" s="106"/>
      <c r="D117" s="171">
        <v>43453</v>
      </c>
      <c r="E117" s="105"/>
    </row>
    <row r="118" spans="1:5" s="73" customFormat="1" ht="12.75">
      <c r="A118" s="104" t="s">
        <v>430</v>
      </c>
      <c r="B118" s="104"/>
      <c r="C118" s="106"/>
      <c r="D118" s="110"/>
      <c r="E118" s="105"/>
    </row>
    <row r="119" spans="1:5" s="73" customFormat="1" ht="12.75">
      <c r="A119" s="104" t="s">
        <v>336</v>
      </c>
      <c r="B119" s="104"/>
      <c r="C119" s="106"/>
      <c r="D119" s="171">
        <v>43469</v>
      </c>
      <c r="E119" s="105"/>
    </row>
    <row r="120" spans="1:5" s="73" customFormat="1" ht="12.75">
      <c r="A120" s="104" t="s">
        <v>337</v>
      </c>
      <c r="B120" s="104"/>
      <c r="C120" s="106"/>
      <c r="D120" s="171">
        <v>43469</v>
      </c>
      <c r="E120" s="105"/>
    </row>
    <row r="121" spans="1:5" s="73" customFormat="1" ht="12.75">
      <c r="A121" s="104"/>
      <c r="B121" s="104"/>
      <c r="C121" s="106"/>
      <c r="D121" s="104"/>
      <c r="E121" s="105"/>
    </row>
    <row r="122" spans="1:5" s="73" customFormat="1" ht="12.75">
      <c r="A122" s="104"/>
      <c r="B122" s="104"/>
      <c r="C122" s="106"/>
      <c r="D122" s="104"/>
      <c r="E122" s="105"/>
    </row>
    <row r="123" spans="1:5" s="73" customFormat="1" ht="12.75">
      <c r="A123" s="104"/>
      <c r="B123" s="104"/>
      <c r="C123" s="106"/>
      <c r="D123" s="104"/>
      <c r="E123" s="105"/>
    </row>
    <row r="124" spans="1:5" s="73" customFormat="1" ht="12.75">
      <c r="A124" s="104"/>
      <c r="B124" s="104"/>
      <c r="C124" s="106"/>
      <c r="D124" s="104"/>
      <c r="E124" s="105"/>
    </row>
    <row r="125" spans="1:5" s="73" customFormat="1" ht="12.75">
      <c r="A125" s="104"/>
      <c r="B125" s="104"/>
      <c r="C125" s="106"/>
      <c r="D125" s="104"/>
      <c r="E125" s="105"/>
    </row>
    <row r="126" spans="1:5" s="73" customFormat="1" ht="12.75">
      <c r="A126" s="104"/>
      <c r="B126" s="104"/>
      <c r="C126" s="106"/>
      <c r="D126" s="104"/>
      <c r="E126" s="105"/>
    </row>
    <row r="127" spans="1:5" s="73" customFormat="1" ht="12.75">
      <c r="A127" s="104"/>
      <c r="B127" s="104"/>
      <c r="C127" s="106"/>
      <c r="D127" s="104"/>
      <c r="E127" s="105"/>
    </row>
    <row r="128" spans="1:5" s="73" customFormat="1" ht="12.75">
      <c r="A128" s="104"/>
      <c r="B128" s="104"/>
      <c r="C128" s="106"/>
      <c r="D128" s="104"/>
      <c r="E128" s="105"/>
    </row>
    <row r="129" spans="1:5" s="73" customFormat="1" ht="12.75">
      <c r="A129" s="104"/>
      <c r="B129" s="104"/>
      <c r="C129" s="106"/>
      <c r="D129" s="104"/>
      <c r="E129" s="105"/>
    </row>
    <row r="130" spans="1:5" s="73" customFormat="1" ht="12.75">
      <c r="A130" s="104"/>
      <c r="B130" s="104"/>
      <c r="C130" s="106"/>
      <c r="D130" s="104"/>
      <c r="E130" s="105"/>
    </row>
    <row r="131" spans="1:5" s="73" customFormat="1" ht="12.75">
      <c r="A131" s="104"/>
      <c r="B131" s="104"/>
      <c r="C131" s="106"/>
      <c r="D131" s="104"/>
      <c r="E131" s="105"/>
    </row>
    <row r="132" spans="1:5" s="73" customFormat="1" ht="12.75">
      <c r="A132" s="104"/>
      <c r="B132" s="104"/>
      <c r="C132" s="106"/>
      <c r="D132" s="104"/>
      <c r="E132" s="105"/>
    </row>
    <row r="133" spans="1:4" s="73" customFormat="1" ht="12.75">
      <c r="A133"/>
      <c r="B133"/>
      <c r="C133" s="1"/>
      <c r="D133" s="55"/>
    </row>
  </sheetData>
  <sheetProtection/>
  <printOptions horizontalCentered="1"/>
  <pageMargins left="0" right="0" top="0.984251968503937" bottom="0.7874015748031497" header="0.5118110236220472" footer="0.5118110236220472"/>
  <pageSetup horizontalDpi="600" verticalDpi="600" orientation="portrait" paperSize="9" r:id="rId1"/>
  <headerFooter alignWithMargins="0">
    <oddHeader>&amp;CSchválený rozpočet obce Chodouny na rok 2019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2019-02-04T18:17:53Z</cp:lastPrinted>
  <dcterms:modified xsi:type="dcterms:W3CDTF">2019-02-05T08:40:31Z</dcterms:modified>
  <cp:category/>
  <cp:version/>
  <cp:contentType/>
  <cp:contentStatus/>
</cp:coreProperties>
</file>